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W:\services\SAFIS_AFC\EAJE\"/>
    </mc:Choice>
  </mc:AlternateContent>
  <xr:revisionPtr revIDLastSave="0" documentId="13_ncr:1_{3F9E887A-22AF-4D0A-8339-FC737CE4356A}" xr6:coauthVersionLast="47" xr6:coauthVersionMax="47" xr10:uidLastSave="{00000000-0000-0000-0000-000000000000}"/>
  <workbookProtection workbookAlgorithmName="SHA-512" workbookHashValue="AtO0AdnCcqlRw3CQCfzYYx7SofO+i9couGmIP0JD2vVRnst8eu2AbDhXkx/8JBytRLm5mHAcElYDi4g0KicXuA==" workbookSaltValue="lSkhbrxkSqcVeq6oG8VnTQ==" workbookSpinCount="100000" lockStructure="1"/>
  <bookViews>
    <workbookView xWindow="-25320" yWindow="-120" windowWidth="25440" windowHeight="15270" xr2:uid="{00000000-000D-0000-FFFF-FFFF00000000}"/>
  </bookViews>
  <sheets>
    <sheet name="calculette" sheetId="1" r:id="rId1"/>
  </sheets>
  <definedNames>
    <definedName name="collectif">calculette!$M$1:$N$13</definedName>
    <definedName name="familial">calculette!$P$1:$Q$13</definedName>
    <definedName name="handi_c">calculette!$S$1:$T$22</definedName>
    <definedName name="handi_f">calculette!$V$1:$W$22</definedName>
    <definedName name="_xlnm.Print_Area" localSheetId="0">calculette!$A$1:$S$73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5" i="1"/>
  <c r="H58" i="1" l="1"/>
  <c r="F58" i="1"/>
  <c r="H59" i="1" l="1"/>
  <c r="G7" i="1" l="1"/>
  <c r="F14" i="1"/>
  <c r="G14" i="1"/>
  <c r="F23" i="1"/>
  <c r="G23" i="1"/>
  <c r="G29" i="1"/>
  <c r="F59" i="1"/>
  <c r="G24" i="1" l="1"/>
  <c r="G15" i="1"/>
  <c r="F49" i="1" l="1"/>
  <c r="F51" i="1" s="1"/>
  <c r="F61" i="1" s="1"/>
  <c r="B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CAF631</author>
    <author>REHUM631</author>
    <author>Valerie GOURCY 631</author>
  </authors>
  <commentList>
    <comment ref="G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N-2
</t>
        </r>
        <r>
          <rPr>
            <sz val="10"/>
            <color indexed="81"/>
            <rFont val="Tahoma"/>
            <family val="2"/>
          </rPr>
          <t>en 2025 prendre avis d'imposition 2023</t>
        </r>
      </text>
    </comment>
    <comment ref="C5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Mis à jour par la Caf tous les ans
</t>
        </r>
      </text>
    </comment>
    <comment ref="F10" authorId="1" shapeId="0" xr:uid="{00000000-0006-0000-0000-000003000000}">
      <text>
        <r>
          <rPr>
            <sz val="8"/>
            <color indexed="81"/>
            <rFont val="Tahoma"/>
            <family val="2"/>
          </rPr>
          <t xml:space="preserve">Au moment de l'inscription, salaires bruts, sans abattement 10 %
</t>
        </r>
      </text>
    </comment>
    <comment ref="G10" authorId="1" shapeId="0" xr:uid="{00000000-0006-0000-0000-000004000000}">
      <text>
        <r>
          <rPr>
            <sz val="8"/>
            <color indexed="81"/>
            <rFont val="Tahoma"/>
            <family val="2"/>
          </rPr>
          <t>Au moment de l'inscription, salaires bruts, sans abattement 10%</t>
        </r>
      </text>
    </comment>
    <comment ref="F12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Relevé fourni par la sécurité sociale (concerne les IJ ATMP prises en compte à 100% par la CAF)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2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Relevé fourni par la sécurité sociale (concerne les IJ ATMP prises en compte à 100% par la CAF)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Bénéfices imposables</t>
        </r>
      </text>
    </comment>
    <comment ref="G13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>Bénéfices imposables</t>
        </r>
      </text>
    </comment>
    <comment ref="F27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pour les cotisations de l'assurance personnelle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G27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pour les cotisations de l'assurance personnelle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<sst xmlns="http://schemas.openxmlformats.org/spreadsheetml/2006/main" count="68" uniqueCount="62">
  <si>
    <t>NOM</t>
  </si>
  <si>
    <t>Prénom</t>
  </si>
  <si>
    <t>adresse</t>
  </si>
  <si>
    <t>Monsieur</t>
  </si>
  <si>
    <t>Madame</t>
  </si>
  <si>
    <t>Vos revenus d'activité</t>
  </si>
  <si>
    <t>salaires</t>
  </si>
  <si>
    <t>Autres revenus</t>
  </si>
  <si>
    <t>Allocations de chômage</t>
  </si>
  <si>
    <r>
      <t xml:space="preserve">pensions alimentaires </t>
    </r>
    <r>
      <rPr>
        <b/>
        <i/>
        <sz val="10"/>
        <rFont val="Arial"/>
        <family val="2"/>
      </rPr>
      <t>reçues</t>
    </r>
  </si>
  <si>
    <t>pensions d'invalidité ou rentes</t>
  </si>
  <si>
    <t>Revenus fonciers</t>
  </si>
  <si>
    <t xml:space="preserve">Vos charges déductibles </t>
  </si>
  <si>
    <r>
      <t xml:space="preserve">Pensions alimentaires </t>
    </r>
    <r>
      <rPr>
        <b/>
        <i/>
        <sz val="10"/>
        <rFont val="Arial"/>
        <family val="2"/>
      </rPr>
      <t>versées</t>
    </r>
  </si>
  <si>
    <t>Cotisations de sécurité sociale</t>
  </si>
  <si>
    <t>CSG déductible</t>
  </si>
  <si>
    <t>Si OUI, mettre 1</t>
  </si>
  <si>
    <t>...abattement de 30 %.</t>
  </si>
  <si>
    <t>Si l'un de vous est dans l'une ou l'autre des situations suivantes</t>
  </si>
  <si>
    <t>Chômage non indemnisé + de 2 mois</t>
  </si>
  <si>
    <t>Cessation d'activité pour enfant de moins de 3 ans</t>
  </si>
  <si>
    <t>cessation d'activité pour plusieurs enfants</t>
  </si>
  <si>
    <t>…exclusion des revenus d'activité</t>
  </si>
  <si>
    <t xml:space="preserve">Revenus à prendre en compte </t>
  </si>
  <si>
    <t>Autres</t>
  </si>
  <si>
    <t>(1)</t>
  </si>
  <si>
    <t>Saisir la somme sans le signe -</t>
  </si>
  <si>
    <r>
      <t xml:space="preserve">Déficits de l'année de référence </t>
    </r>
    <r>
      <rPr>
        <b/>
        <i/>
        <sz val="8"/>
        <rFont val="Arial"/>
        <family val="2"/>
      </rPr>
      <t>(1)</t>
    </r>
  </si>
  <si>
    <t>Vous devez garder une trace du calcul dans le dossier, elle pourra vous être demandée lors d'un contrôle</t>
  </si>
  <si>
    <t>Type Accueil</t>
  </si>
  <si>
    <t>collectif</t>
  </si>
  <si>
    <t>familial</t>
  </si>
  <si>
    <r>
      <t xml:space="preserve">Cette participation familiale ne </t>
    </r>
    <r>
      <rPr>
        <b/>
        <sz val="9"/>
        <color indexed="10"/>
        <rFont val="Arial"/>
        <family val="2"/>
      </rPr>
      <t>peut</t>
    </r>
    <r>
      <rPr>
        <sz val="9"/>
        <color indexed="10"/>
        <rFont val="Arial"/>
        <family val="2"/>
      </rPr>
      <t xml:space="preserve"> pas être inférieure au prix plancher en vigueur.</t>
    </r>
  </si>
  <si>
    <t>Admission au RSA</t>
  </si>
  <si>
    <t xml:space="preserve">Si OUI taper 1 </t>
  </si>
  <si>
    <t>Appliquez-vous le plafond ?</t>
  </si>
  <si>
    <t xml:space="preserve">exemple accueil collectif : </t>
  </si>
  <si>
    <t>heures supplémentaires</t>
  </si>
  <si>
    <t>indemnités journalières</t>
  </si>
  <si>
    <t>Stage formation avec Allocation formation reclassement (AFR) après ASS</t>
  </si>
  <si>
    <t>Détention</t>
  </si>
  <si>
    <t>revenus professions non salariées (cf. guide)</t>
  </si>
  <si>
    <t>Dont nombre d'enfants porteur d'un handicap</t>
  </si>
  <si>
    <t xml:space="preserve">   Nombre d'enfants à charge au titre des prestations familiales</t>
  </si>
  <si>
    <t>Vous êtes au chômage indemnisé + de 2 mois (cas 1)</t>
  </si>
  <si>
    <t>Année N-2</t>
  </si>
  <si>
    <t>Sauvegardez ce fichier MODELE CALCULETTE dans un répertoire personnel, et ensuite, vous sauvegardez chaque fiche remplie en la nommant (ex : Martin2015 ou Dupont2015)</t>
  </si>
  <si>
    <t>Allocation spécifique de solidarité (ASS) + 2 mois</t>
  </si>
  <si>
    <t>ou vous avez cessé votre activité (cas 2)</t>
  </si>
  <si>
    <t>Si collectif/Micro-crèche taper 1</t>
  </si>
  <si>
    <t>Si familial/parental taper 2</t>
  </si>
  <si>
    <t>Si votre situation professionnelle vient de changer, 
pour chaque cas, reportez vous au guide ressources</t>
  </si>
  <si>
    <t>PARTICIPATION FAMILIALE HORAIRE - V2</t>
  </si>
  <si>
    <t>handi_c</t>
  </si>
  <si>
    <t>handi_f</t>
  </si>
  <si>
    <t>une famille avec un enfant = taux d'effort 0,0619 %</t>
  </si>
  <si>
    <t>une famille avec deux enfants = taux d'effort 0,0516 %</t>
  </si>
  <si>
    <t>une famille avec un enfant porteur de handicap = taux d'effort 0,0516 %</t>
  </si>
  <si>
    <t>une famille avec deux enfants dont 1 porteur de handicap = taux d'effort 0,0413 %</t>
  </si>
  <si>
    <t>une famille avec trois enfants dont 2 porteurs de handicap = taux d'effort 0,0206 %</t>
  </si>
  <si>
    <t>PLANCHER 2025</t>
  </si>
  <si>
    <t>PLAFOND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</si>
</sst>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\ _F;[Red]#,##0\ _F"/>
    <numFmt numFmtId="166" formatCode="0.00_ ;\-0.00\ "/>
    <numFmt numFmtId="167" formatCode="0.0000%"/>
    <numFmt numFmtId="168" formatCode="0.0000"/>
  </numFmts>
  <fonts count="25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8"/>
      <name val="Arial"/>
      <family val="2"/>
    </font>
    <font>
      <b/>
      <i/>
      <u/>
      <sz val="8"/>
      <name val="Arial"/>
      <family val="2"/>
    </font>
    <font>
      <b/>
      <sz val="16"/>
      <color indexed="12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color indexed="9"/>
      <name val="Arial"/>
      <family val="2"/>
    </font>
    <font>
      <sz val="9"/>
      <color rgb="FFFF000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3" borderId="0" xfId="0" applyFont="1" applyFill="1" applyProtection="1">
      <protection hidden="1"/>
    </xf>
    <xf numFmtId="0" fontId="2" fillId="2" borderId="2" xfId="0" applyFont="1" applyFill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2" fillId="2" borderId="3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12" fillId="0" borderId="0" xfId="0" quotePrefix="1" applyFont="1" applyBorder="1" applyAlignment="1" applyProtection="1">
      <alignment horizontal="right"/>
      <protection hidden="1"/>
    </xf>
    <xf numFmtId="0" fontId="12" fillId="0" borderId="0" xfId="0" applyFont="1" applyBorder="1" applyProtection="1"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Protection="1">
      <protection hidden="1"/>
    </xf>
    <xf numFmtId="0" fontId="2" fillId="0" borderId="0" xfId="0" applyFont="1" applyBorder="1" applyAlignment="1" applyProtection="1">
      <protection hidden="1"/>
    </xf>
    <xf numFmtId="0" fontId="5" fillId="0" borderId="0" xfId="0" applyFont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8" fillId="0" borderId="0" xfId="0" applyFont="1" applyProtection="1">
      <protection hidden="1"/>
    </xf>
    <xf numFmtId="0" fontId="2" fillId="4" borderId="3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0" fillId="3" borderId="0" xfId="0" applyFill="1" applyProtection="1">
      <protection hidden="1"/>
    </xf>
    <xf numFmtId="0" fontId="15" fillId="5" borderId="0" xfId="0" applyFont="1" applyFill="1" applyProtection="1">
      <protection hidden="1"/>
    </xf>
    <xf numFmtId="0" fontId="2" fillId="6" borderId="6" xfId="0" applyFont="1" applyFill="1" applyBorder="1" applyAlignment="1" applyProtection="1">
      <alignment horizontal="left"/>
      <protection locked="0" hidden="1"/>
    </xf>
    <xf numFmtId="0" fontId="2" fillId="6" borderId="5" xfId="0" applyFont="1" applyFill="1" applyBorder="1" applyAlignment="1" applyProtection="1">
      <alignment horizontal="left"/>
      <protection locked="0" hidden="1"/>
    </xf>
    <xf numFmtId="0" fontId="3" fillId="6" borderId="7" xfId="0" applyFont="1" applyFill="1" applyBorder="1" applyProtection="1">
      <protection locked="0" hidden="1"/>
    </xf>
    <xf numFmtId="1" fontId="2" fillId="6" borderId="8" xfId="0" applyNumberFormat="1" applyFont="1" applyFill="1" applyBorder="1" applyProtection="1">
      <protection locked="0" hidden="1"/>
    </xf>
    <xf numFmtId="0" fontId="2" fillId="6" borderId="8" xfId="0" applyFont="1" applyFill="1" applyBorder="1" applyProtection="1">
      <protection locked="0" hidden="1"/>
    </xf>
    <xf numFmtId="0" fontId="16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4" fontId="2" fillId="8" borderId="9" xfId="1" applyNumberFormat="1" applyFont="1" applyFill="1" applyBorder="1" applyProtection="1"/>
    <xf numFmtId="167" fontId="2" fillId="3" borderId="0" xfId="0" applyNumberFormat="1" applyFont="1" applyFill="1" applyProtection="1">
      <protection hidden="1"/>
    </xf>
    <xf numFmtId="168" fontId="2" fillId="0" borderId="0" xfId="0" applyNumberFormat="1" applyFont="1" applyProtection="1">
      <protection hidden="1"/>
    </xf>
    <xf numFmtId="0" fontId="22" fillId="0" borderId="0" xfId="0" applyFont="1" applyFill="1" applyProtection="1">
      <protection hidden="1"/>
    </xf>
    <xf numFmtId="0" fontId="1" fillId="0" borderId="0" xfId="0" applyFont="1" applyAlignment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Alignment="1" applyProtection="1">
      <protection hidden="1"/>
    </xf>
    <xf numFmtId="0" fontId="6" fillId="9" borderId="0" xfId="0" applyFont="1" applyFill="1" applyProtection="1">
      <protection hidden="1"/>
    </xf>
    <xf numFmtId="0" fontId="2" fillId="9" borderId="0" xfId="0" applyFont="1" applyFill="1" applyProtection="1">
      <protection hidden="1"/>
    </xf>
    <xf numFmtId="164" fontId="2" fillId="8" borderId="9" xfId="1" applyNumberFormat="1" applyFont="1" applyFill="1" applyBorder="1" applyProtection="1">
      <protection locked="0"/>
    </xf>
    <xf numFmtId="0" fontId="2" fillId="6" borderId="7" xfId="0" applyFont="1" applyFill="1" applyBorder="1" applyAlignment="1" applyProtection="1">
      <alignment horizontal="center"/>
      <protection locked="0" hidden="1"/>
    </xf>
    <xf numFmtId="0" fontId="24" fillId="0" borderId="0" xfId="0" applyFont="1" applyBorder="1" applyProtection="1">
      <protection hidden="1"/>
    </xf>
    <xf numFmtId="165" fontId="24" fillId="0" borderId="0" xfId="0" applyNumberFormat="1" applyFont="1" applyFill="1" applyBorder="1" applyProtection="1"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6" fontId="24" fillId="0" borderId="0" xfId="0" applyNumberFormat="1" applyFont="1" applyFill="1" applyBorder="1" applyProtection="1">
      <protection hidden="1"/>
    </xf>
    <xf numFmtId="166" fontId="24" fillId="0" borderId="0" xfId="0" applyNumberFormat="1" applyFont="1" applyBorder="1" applyProtection="1">
      <protection hidden="1"/>
    </xf>
    <xf numFmtId="0" fontId="2" fillId="6" borderId="19" xfId="0" applyFont="1" applyFill="1" applyBorder="1" applyAlignment="1" applyProtection="1">
      <alignment horizontal="left"/>
      <protection locked="0" hidden="1"/>
    </xf>
    <xf numFmtId="0" fontId="2" fillId="6" borderId="4" xfId="0" applyFont="1" applyFill="1" applyBorder="1" applyAlignment="1" applyProtection="1">
      <alignment horizontal="left"/>
      <protection locked="0"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6" borderId="0" xfId="0" applyFont="1" applyFill="1" applyBorder="1" applyAlignment="1" applyProtection="1">
      <alignment horizontal="left"/>
      <protection locked="0" hidden="1"/>
    </xf>
    <xf numFmtId="0" fontId="2" fillId="6" borderId="10" xfId="0" applyFont="1" applyFill="1" applyBorder="1" applyAlignment="1" applyProtection="1">
      <alignment horizontal="left"/>
      <protection locked="0" hidden="1"/>
    </xf>
    <xf numFmtId="0" fontId="4" fillId="0" borderId="0" xfId="0" applyFont="1" applyBorder="1" applyAlignment="1" applyProtection="1">
      <alignment horizontal="left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6" fillId="2" borderId="17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4" fontId="9" fillId="4" borderId="2" xfId="0" applyNumberFormat="1" applyFont="1" applyFill="1" applyBorder="1" applyAlignment="1" applyProtection="1">
      <alignment horizontal="right"/>
      <protection hidden="1"/>
    </xf>
    <xf numFmtId="4" fontId="9" fillId="4" borderId="10" xfId="0" applyNumberFormat="1" applyFont="1" applyFill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19" fillId="6" borderId="13" xfId="0" applyFont="1" applyFill="1" applyBorder="1" applyAlignment="1" applyProtection="1">
      <alignment horizontal="center" vertical="center"/>
      <protection locked="0" hidden="1"/>
    </xf>
    <xf numFmtId="0" fontId="19" fillId="6" borderId="14" xfId="0" applyFont="1" applyFill="1" applyBorder="1" applyAlignment="1" applyProtection="1">
      <alignment horizontal="center" vertical="center"/>
      <protection locked="0" hidden="1"/>
    </xf>
    <xf numFmtId="0" fontId="19" fillId="6" borderId="15" xfId="0" applyFont="1" applyFill="1" applyBorder="1" applyAlignment="1" applyProtection="1">
      <alignment horizontal="center" vertical="center"/>
      <protection locked="0" hidden="1"/>
    </xf>
    <xf numFmtId="0" fontId="19" fillId="6" borderId="16" xfId="0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/>
      <protection hidden="1"/>
    </xf>
    <xf numFmtId="0" fontId="14" fillId="5" borderId="17" xfId="0" applyFont="1" applyFill="1" applyBorder="1" applyAlignment="1" applyProtection="1">
      <alignment horizontal="center"/>
      <protection hidden="1"/>
    </xf>
    <xf numFmtId="0" fontId="14" fillId="5" borderId="18" xfId="0" applyFont="1" applyFill="1" applyBorder="1" applyAlignment="1" applyProtection="1">
      <alignment horizont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23" fillId="0" borderId="11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12" xfId="0" applyBorder="1" applyAlignment="1" applyProtection="1">
      <alignment horizontal="right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23" fillId="7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2"/>
  <sheetViews>
    <sheetView showGridLines="0" tabSelected="1" zoomScaleNormal="100" workbookViewId="0">
      <selection activeCell="C6" sqref="C6"/>
    </sheetView>
  </sheetViews>
  <sheetFormatPr baseColWidth="10" defaultColWidth="11.42578125" defaultRowHeight="12" x14ac:dyDescent="0.2"/>
  <cols>
    <col min="1" max="1" width="10.7109375" style="2" customWidth="1"/>
    <col min="2" max="2" width="8.140625" style="2" customWidth="1"/>
    <col min="3" max="3" width="12.42578125" style="2" bestFit="1" customWidth="1"/>
    <col min="4" max="4" width="21.85546875" style="2" customWidth="1"/>
    <col min="5" max="5" width="21.42578125" style="2" customWidth="1"/>
    <col min="6" max="8" width="11.42578125" style="2"/>
    <col min="9" max="11" width="11.42578125" style="2" customWidth="1"/>
    <col min="12" max="24" width="11.42578125" style="2" hidden="1" customWidth="1"/>
    <col min="25" max="16384" width="11.42578125" style="2"/>
  </cols>
  <sheetData>
    <row r="1" spans="1:23" ht="24.75" customHeight="1" thickBot="1" x14ac:dyDescent="0.25">
      <c r="A1" s="1" t="s">
        <v>0</v>
      </c>
      <c r="B1" s="58"/>
      <c r="C1" s="58"/>
      <c r="D1" s="58"/>
      <c r="E1" s="59"/>
      <c r="F1" s="60" t="s">
        <v>45</v>
      </c>
      <c r="G1" s="60"/>
      <c r="M1" s="3"/>
      <c r="N1" s="3" t="s">
        <v>30</v>
      </c>
      <c r="P1" s="3"/>
      <c r="Q1" s="3" t="s">
        <v>31</v>
      </c>
      <c r="S1" s="3"/>
      <c r="T1" s="3" t="s">
        <v>53</v>
      </c>
      <c r="V1" s="3"/>
      <c r="W1" s="3" t="s">
        <v>54</v>
      </c>
    </row>
    <row r="2" spans="1:23" ht="13.5" customHeight="1" thickBot="1" x14ac:dyDescent="0.25">
      <c r="A2" s="4" t="s">
        <v>1</v>
      </c>
      <c r="B2" s="61"/>
      <c r="C2" s="61"/>
      <c r="D2" s="61"/>
      <c r="E2" s="62"/>
      <c r="G2" s="52">
        <v>2023</v>
      </c>
      <c r="M2" s="3">
        <v>1</v>
      </c>
      <c r="N2" s="43">
        <v>6.1899999999999998E-4</v>
      </c>
      <c r="P2" s="3">
        <v>1</v>
      </c>
      <c r="Q2" s="43">
        <v>5.1599999999999997E-4</v>
      </c>
      <c r="S2" s="3">
        <v>1</v>
      </c>
      <c r="T2" s="43">
        <v>6.1899999999999998E-4</v>
      </c>
      <c r="V2" s="3">
        <v>1</v>
      </c>
      <c r="W2" s="43">
        <v>5.1599999999999997E-4</v>
      </c>
    </row>
    <row r="3" spans="1:23" x14ac:dyDescent="0.2">
      <c r="A3" s="4" t="s">
        <v>2</v>
      </c>
      <c r="B3" s="61"/>
      <c r="C3" s="61"/>
      <c r="D3" s="61"/>
      <c r="E3" s="62"/>
      <c r="F3" s="5"/>
      <c r="G3" s="5"/>
      <c r="M3" s="3">
        <v>2</v>
      </c>
      <c r="N3" s="43">
        <v>5.1599999999999997E-4</v>
      </c>
      <c r="P3" s="3">
        <v>2</v>
      </c>
      <c r="Q3" s="43">
        <v>4.1300000000000001E-4</v>
      </c>
      <c r="S3" s="3">
        <v>2</v>
      </c>
      <c r="T3" s="43">
        <v>5.1599999999999997E-4</v>
      </c>
      <c r="V3" s="3">
        <v>2</v>
      </c>
      <c r="W3" s="43">
        <v>4.1300000000000001E-4</v>
      </c>
    </row>
    <row r="4" spans="1:23" ht="12.75" thickBot="1" x14ac:dyDescent="0.25">
      <c r="A4" s="6"/>
      <c r="B4" s="33"/>
      <c r="C4" s="33"/>
      <c r="D4" s="33"/>
      <c r="E4" s="34"/>
      <c r="F4" s="5"/>
      <c r="G4" s="5"/>
      <c r="M4" s="3">
        <v>3</v>
      </c>
      <c r="N4" s="43">
        <v>4.1300000000000001E-4</v>
      </c>
      <c r="P4" s="3">
        <v>3</v>
      </c>
      <c r="Q4" s="43">
        <v>3.1E-4</v>
      </c>
      <c r="S4" s="3">
        <v>3</v>
      </c>
      <c r="T4" s="43">
        <v>4.1300000000000001E-4</v>
      </c>
      <c r="V4" s="3">
        <v>3</v>
      </c>
      <c r="W4" s="43">
        <v>3.1E-4</v>
      </c>
    </row>
    <row r="5" spans="1:23" ht="19.5" customHeight="1" thickBot="1" x14ac:dyDescent="0.25">
      <c r="A5" s="64" t="s">
        <v>60</v>
      </c>
      <c r="B5" s="65"/>
      <c r="C5" s="42">
        <f>801*12</f>
        <v>9612</v>
      </c>
      <c r="D5" s="66" t="s">
        <v>43</v>
      </c>
      <c r="E5" s="69"/>
      <c r="F5" s="68"/>
      <c r="G5" s="35"/>
      <c r="M5" s="3">
        <v>4</v>
      </c>
      <c r="N5" s="43">
        <v>3.1E-4</v>
      </c>
      <c r="P5" s="3">
        <v>4</v>
      </c>
      <c r="Q5" s="43">
        <v>3.1E-4</v>
      </c>
      <c r="S5" s="3">
        <v>4</v>
      </c>
      <c r="T5" s="43">
        <v>3.1E-4</v>
      </c>
      <c r="V5" s="3">
        <v>4</v>
      </c>
      <c r="W5" s="43">
        <v>2.0599999999999999E-4</v>
      </c>
    </row>
    <row r="6" spans="1:23" ht="19.5" customHeight="1" thickBot="1" x14ac:dyDescent="0.25">
      <c r="A6" s="70" t="s">
        <v>61</v>
      </c>
      <c r="B6" s="71"/>
      <c r="C6" s="51">
        <f>8500*12</f>
        <v>102000</v>
      </c>
      <c r="D6" s="66" t="s">
        <v>42</v>
      </c>
      <c r="E6" s="67"/>
      <c r="F6" s="68"/>
      <c r="G6" s="35"/>
      <c r="M6" s="3">
        <v>5</v>
      </c>
      <c r="N6" s="43">
        <v>3.1E-4</v>
      </c>
      <c r="P6" s="3">
        <v>5</v>
      </c>
      <c r="Q6" s="43">
        <v>3.1E-4</v>
      </c>
      <c r="S6" s="3">
        <v>5</v>
      </c>
      <c r="T6" s="43">
        <v>2.0599999999999999E-4</v>
      </c>
      <c r="V6" s="3">
        <v>5</v>
      </c>
      <c r="W6" s="43">
        <v>2.0599999999999999E-4</v>
      </c>
    </row>
    <row r="7" spans="1:23" x14ac:dyDescent="0.2">
      <c r="A7" s="7"/>
      <c r="B7" s="7"/>
      <c r="C7" s="7"/>
      <c r="D7" s="7"/>
      <c r="E7" s="7"/>
      <c r="F7" s="7"/>
      <c r="G7" s="40">
        <f>SUM(G5:G6)</f>
        <v>0</v>
      </c>
      <c r="M7" s="3">
        <v>6</v>
      </c>
      <c r="N7" s="43">
        <v>3.1E-4</v>
      </c>
      <c r="P7" s="3">
        <v>6</v>
      </c>
      <c r="Q7" s="43">
        <v>2.0599999999999999E-4</v>
      </c>
      <c r="S7" s="3">
        <v>6</v>
      </c>
      <c r="T7" s="43">
        <v>2.0599999999999999E-4</v>
      </c>
      <c r="V7" s="3">
        <v>6</v>
      </c>
      <c r="W7" s="43">
        <v>2.0599999999999999E-4</v>
      </c>
    </row>
    <row r="8" spans="1:23" x14ac:dyDescent="0.2">
      <c r="A8" s="7"/>
      <c r="B8" s="7"/>
      <c r="C8" s="7"/>
      <c r="D8" s="7"/>
      <c r="E8" s="7"/>
      <c r="F8" s="8" t="s">
        <v>3</v>
      </c>
      <c r="G8" s="8" t="s">
        <v>4</v>
      </c>
      <c r="M8" s="3">
        <v>7</v>
      </c>
      <c r="N8" s="43">
        <v>3.1E-4</v>
      </c>
      <c r="P8" s="3">
        <v>7</v>
      </c>
      <c r="Q8" s="43">
        <v>2.0599999999999999E-4</v>
      </c>
      <c r="S8" s="3">
        <v>7</v>
      </c>
      <c r="T8" s="43">
        <v>2.0599999999999999E-4</v>
      </c>
      <c r="V8" s="3">
        <v>7</v>
      </c>
      <c r="W8" s="43">
        <v>2.0599999999999999E-4</v>
      </c>
    </row>
    <row r="9" spans="1:23" ht="12.75" customHeight="1" x14ac:dyDescent="0.25">
      <c r="A9" s="7"/>
      <c r="B9" s="63" t="s">
        <v>5</v>
      </c>
      <c r="C9" s="63"/>
      <c r="D9" s="63"/>
      <c r="E9" s="7"/>
      <c r="F9" s="7"/>
      <c r="G9" s="7"/>
      <c r="M9" s="3">
        <v>8</v>
      </c>
      <c r="N9" s="43">
        <v>2.0599999999999999E-4</v>
      </c>
      <c r="P9" s="3">
        <v>8</v>
      </c>
      <c r="Q9" s="43">
        <v>2.0599999999999999E-4</v>
      </c>
      <c r="S9" s="3">
        <v>8</v>
      </c>
      <c r="T9" s="43">
        <v>2.0599999999999999E-4</v>
      </c>
      <c r="V9" s="3">
        <v>8</v>
      </c>
      <c r="W9" s="43">
        <v>2.0599999999999999E-4</v>
      </c>
    </row>
    <row r="10" spans="1:23" ht="15" customHeight="1" x14ac:dyDescent="0.2">
      <c r="A10" s="7"/>
      <c r="B10" s="7"/>
      <c r="C10" s="77" t="s">
        <v>6</v>
      </c>
      <c r="D10" s="77"/>
      <c r="E10" s="7"/>
      <c r="F10" s="36">
        <v>0</v>
      </c>
      <c r="G10" s="36">
        <v>0</v>
      </c>
      <c r="M10" s="3">
        <v>9</v>
      </c>
      <c r="N10" s="43">
        <v>2.0599999999999999E-4</v>
      </c>
      <c r="P10" s="3">
        <v>9</v>
      </c>
      <c r="Q10" s="43">
        <v>2.0599999999999999E-4</v>
      </c>
      <c r="S10" s="3">
        <v>9</v>
      </c>
      <c r="T10" s="43">
        <v>2.0599999999999999E-4</v>
      </c>
      <c r="V10" s="3">
        <v>9</v>
      </c>
      <c r="W10" s="43">
        <v>2.0599999999999999E-4</v>
      </c>
    </row>
    <row r="11" spans="1:23" ht="15" hidden="1" customHeight="1" x14ac:dyDescent="0.2">
      <c r="A11" s="7"/>
      <c r="B11" s="7"/>
      <c r="C11" s="9" t="s">
        <v>37</v>
      </c>
      <c r="D11" s="9"/>
      <c r="E11" s="7"/>
      <c r="F11" s="36"/>
      <c r="G11" s="36">
        <v>0</v>
      </c>
      <c r="M11" s="3">
        <v>10</v>
      </c>
      <c r="N11" s="43">
        <v>2.02E-4</v>
      </c>
      <c r="P11" s="3">
        <v>10</v>
      </c>
      <c r="Q11" s="43">
        <v>2.02E-4</v>
      </c>
      <c r="S11" s="3">
        <v>10</v>
      </c>
      <c r="T11" s="43">
        <v>2.03E-4</v>
      </c>
      <c r="V11" s="3">
        <v>10</v>
      </c>
      <c r="W11" s="43">
        <v>2.03E-4</v>
      </c>
    </row>
    <row r="12" spans="1:23" ht="15" customHeight="1" x14ac:dyDescent="0.2">
      <c r="A12" s="7"/>
      <c r="B12" s="7"/>
      <c r="C12" s="73" t="s">
        <v>38</v>
      </c>
      <c r="D12" s="73"/>
      <c r="E12" s="7"/>
      <c r="F12" s="36">
        <v>0</v>
      </c>
      <c r="G12" s="36">
        <v>0</v>
      </c>
      <c r="M12" s="3">
        <v>10</v>
      </c>
      <c r="N12" s="43">
        <v>2.0599999999999999E-4</v>
      </c>
      <c r="P12" s="3">
        <v>10</v>
      </c>
      <c r="Q12" s="43">
        <v>2.0599999999999999E-4</v>
      </c>
      <c r="S12" s="3">
        <v>10</v>
      </c>
      <c r="T12" s="43">
        <v>2.0599999999999999E-4</v>
      </c>
      <c r="V12" s="3">
        <v>10</v>
      </c>
      <c r="W12" s="43">
        <v>2.0599999999999999E-4</v>
      </c>
    </row>
    <row r="13" spans="1:23" ht="15" customHeight="1" x14ac:dyDescent="0.2">
      <c r="A13" s="7"/>
      <c r="B13" s="7"/>
      <c r="C13" s="74" t="s">
        <v>41</v>
      </c>
      <c r="D13" s="74"/>
      <c r="E13" s="75"/>
      <c r="F13" s="36">
        <v>0</v>
      </c>
      <c r="G13" s="36">
        <v>0</v>
      </c>
      <c r="M13" s="3"/>
      <c r="N13" s="43"/>
      <c r="P13" s="3"/>
      <c r="Q13" s="43"/>
      <c r="S13" s="3">
        <v>11</v>
      </c>
      <c r="T13" s="43">
        <v>2.0599999999999999E-4</v>
      </c>
      <c r="V13" s="3">
        <v>11</v>
      </c>
      <c r="W13" s="43">
        <v>2.0599999999999999E-4</v>
      </c>
    </row>
    <row r="14" spans="1:23" x14ac:dyDescent="0.2">
      <c r="A14" s="7"/>
      <c r="B14" s="7"/>
      <c r="C14" s="7"/>
      <c r="D14" s="7"/>
      <c r="E14" s="7"/>
      <c r="F14" s="53">
        <f>IF(F43=1,0,IF(F36=1,SUM(F10:F13)*0.7,IF(F34=1,SUM(F10:F13)*0.7,SUM(F10:F13))))</f>
        <v>0</v>
      </c>
      <c r="G14" s="53">
        <f>IF(G43=1,0,IF(G36=1,SUM(G10:G13)*0.7,IF(G34=1,SUM(G10:G13)*0.7,SUM(G10:G13))))</f>
        <v>0</v>
      </c>
      <c r="S14" s="3">
        <v>12</v>
      </c>
      <c r="T14" s="43">
        <v>2.0599999999999999E-4</v>
      </c>
      <c r="V14" s="3">
        <v>12</v>
      </c>
      <c r="W14" s="43">
        <v>2.0599999999999999E-4</v>
      </c>
    </row>
    <row r="15" spans="1:23" x14ac:dyDescent="0.2">
      <c r="A15" s="7"/>
      <c r="B15" s="7"/>
      <c r="C15" s="7"/>
      <c r="D15" s="7"/>
      <c r="E15" s="7"/>
      <c r="F15" s="53"/>
      <c r="G15" s="54">
        <f>F14+G14</f>
        <v>0</v>
      </c>
      <c r="S15" s="3">
        <v>13</v>
      </c>
      <c r="T15" s="43">
        <v>2.0599999999999999E-4</v>
      </c>
      <c r="V15" s="3">
        <v>13</v>
      </c>
      <c r="W15" s="43">
        <v>2.0599999999999999E-4</v>
      </c>
    </row>
    <row r="16" spans="1:23" ht="15" customHeight="1" x14ac:dyDescent="0.2">
      <c r="A16" s="7"/>
      <c r="B16" s="7"/>
      <c r="C16" s="76" t="s">
        <v>7</v>
      </c>
      <c r="D16" s="76"/>
      <c r="E16" s="7"/>
      <c r="F16" s="53"/>
      <c r="G16" s="53"/>
      <c r="S16" s="3">
        <v>14</v>
      </c>
      <c r="T16" s="43">
        <v>2.0599999999999999E-4</v>
      </c>
      <c r="V16" s="3">
        <v>14</v>
      </c>
      <c r="W16" s="43">
        <v>2.0599999999999999E-4</v>
      </c>
    </row>
    <row r="17" spans="1:23" ht="15" customHeight="1" x14ac:dyDescent="0.2">
      <c r="A17" s="7"/>
      <c r="B17" s="7"/>
      <c r="C17" s="73" t="s">
        <v>8</v>
      </c>
      <c r="D17" s="73"/>
      <c r="E17" s="7"/>
      <c r="F17" s="36">
        <v>0</v>
      </c>
      <c r="G17" s="36">
        <v>0</v>
      </c>
      <c r="S17" s="3">
        <v>15</v>
      </c>
      <c r="T17" s="43">
        <v>2.0599999999999999E-4</v>
      </c>
      <c r="V17" s="3">
        <v>15</v>
      </c>
      <c r="W17" s="43">
        <v>2.0599999999999999E-4</v>
      </c>
    </row>
    <row r="18" spans="1:23" ht="15" customHeight="1" x14ac:dyDescent="0.2">
      <c r="A18" s="7"/>
      <c r="B18" s="7"/>
      <c r="C18" s="73" t="s">
        <v>9</v>
      </c>
      <c r="D18" s="73"/>
      <c r="E18" s="7"/>
      <c r="F18" s="36">
        <v>0</v>
      </c>
      <c r="G18" s="36">
        <v>0</v>
      </c>
      <c r="S18" s="3">
        <v>16</v>
      </c>
      <c r="T18" s="43">
        <v>2.0599999999999999E-4</v>
      </c>
      <c r="V18" s="3">
        <v>16</v>
      </c>
      <c r="W18" s="43">
        <v>2.0599999999999999E-4</v>
      </c>
    </row>
    <row r="19" spans="1:23" ht="15" customHeight="1" x14ac:dyDescent="0.2">
      <c r="A19" s="7"/>
      <c r="B19" s="7"/>
      <c r="C19" s="73" t="s">
        <v>10</v>
      </c>
      <c r="D19" s="73"/>
      <c r="E19" s="7"/>
      <c r="F19" s="36">
        <v>0</v>
      </c>
      <c r="G19" s="36">
        <v>0</v>
      </c>
      <c r="S19" s="3">
        <v>17</v>
      </c>
      <c r="T19" s="43">
        <v>2.0599999999999999E-4</v>
      </c>
      <c r="V19" s="3">
        <v>17</v>
      </c>
      <c r="W19" s="43">
        <v>2.0599999999999999E-4</v>
      </c>
    </row>
    <row r="20" spans="1:23" ht="15" customHeight="1" x14ac:dyDescent="0.2">
      <c r="A20" s="7"/>
      <c r="B20" s="7"/>
      <c r="C20" s="73" t="s">
        <v>11</v>
      </c>
      <c r="D20" s="73"/>
      <c r="E20" s="7"/>
      <c r="F20" s="36">
        <v>0</v>
      </c>
      <c r="G20" s="36">
        <v>0</v>
      </c>
      <c r="S20" s="3">
        <v>18</v>
      </c>
      <c r="T20" s="43">
        <v>2.0599999999999999E-4</v>
      </c>
      <c r="V20" s="3">
        <v>18</v>
      </c>
      <c r="W20" s="43">
        <v>2.0599999999999999E-4</v>
      </c>
    </row>
    <row r="21" spans="1:23" ht="12.75" x14ac:dyDescent="0.2">
      <c r="A21" s="7"/>
      <c r="B21" s="7"/>
      <c r="C21" s="73" t="s">
        <v>27</v>
      </c>
      <c r="D21" s="73"/>
      <c r="E21" s="7"/>
      <c r="F21" s="36">
        <v>0</v>
      </c>
      <c r="G21" s="36">
        <v>0</v>
      </c>
      <c r="M21" s="44"/>
      <c r="S21" s="3">
        <v>19</v>
      </c>
      <c r="T21" s="43">
        <v>2.0599999999999999E-4</v>
      </c>
      <c r="V21" s="3">
        <v>19</v>
      </c>
      <c r="W21" s="43">
        <v>2.0599999999999999E-4</v>
      </c>
    </row>
    <row r="22" spans="1:23" ht="12.75" x14ac:dyDescent="0.2">
      <c r="A22" s="7"/>
      <c r="B22" s="7"/>
      <c r="C22" s="10" t="s">
        <v>24</v>
      </c>
      <c r="D22" s="10"/>
      <c r="E22" s="7"/>
      <c r="F22" s="36">
        <v>0</v>
      </c>
      <c r="G22" s="36">
        <v>0</v>
      </c>
      <c r="S22" s="3">
        <v>20</v>
      </c>
      <c r="T22" s="43">
        <v>2.0599999999999999E-4</v>
      </c>
      <c r="V22" s="3">
        <v>20</v>
      </c>
      <c r="W22" s="43">
        <v>2.0599999999999999E-4</v>
      </c>
    </row>
    <row r="23" spans="1:23" x14ac:dyDescent="0.2">
      <c r="A23" s="7"/>
      <c r="B23" s="11" t="s">
        <v>25</v>
      </c>
      <c r="C23" s="12" t="s">
        <v>26</v>
      </c>
      <c r="E23" s="7"/>
      <c r="F23" s="56">
        <f>IF(F43=1,F18+F19+F20-F21+F22,IF(F36=1,(F18+F19+F20-F21+F22)+F17*0.7,F17+F18+F19+F20-F21+F22))</f>
        <v>0</v>
      </c>
      <c r="G23" s="56">
        <f>IF(G43=1,SUM(G18:G22),IF(G36=1,SUM(G18:G22)+G17*0.7,SUM(G17:G22)))</f>
        <v>0</v>
      </c>
    </row>
    <row r="24" spans="1:23" x14ac:dyDescent="0.2">
      <c r="A24" s="7"/>
      <c r="D24" s="12"/>
      <c r="E24" s="7"/>
      <c r="F24" s="57"/>
      <c r="G24" s="56">
        <f>G23+F23</f>
        <v>0</v>
      </c>
    </row>
    <row r="25" spans="1:23" ht="15" customHeight="1" x14ac:dyDescent="0.2">
      <c r="A25" s="7"/>
      <c r="B25" s="7"/>
      <c r="C25" s="76" t="s">
        <v>12</v>
      </c>
      <c r="D25" s="76"/>
      <c r="E25" s="7"/>
      <c r="F25" s="57"/>
      <c r="G25" s="57"/>
    </row>
    <row r="26" spans="1:23" ht="15" customHeight="1" x14ac:dyDescent="0.2">
      <c r="A26" s="7"/>
      <c r="B26" s="7"/>
      <c r="C26" s="73" t="s">
        <v>13</v>
      </c>
      <c r="D26" s="73"/>
      <c r="E26" s="7"/>
      <c r="F26" s="36">
        <v>0</v>
      </c>
      <c r="G26" s="36">
        <v>0</v>
      </c>
    </row>
    <row r="27" spans="1:23" ht="15" customHeight="1" x14ac:dyDescent="0.2">
      <c r="A27" s="7"/>
      <c r="B27" s="7"/>
      <c r="C27" s="73" t="s">
        <v>14</v>
      </c>
      <c r="D27" s="73"/>
      <c r="E27" s="7"/>
      <c r="F27" s="36">
        <v>0</v>
      </c>
      <c r="G27" s="36">
        <v>0</v>
      </c>
    </row>
    <row r="28" spans="1:23" ht="15" customHeight="1" x14ac:dyDescent="0.2">
      <c r="A28" s="7"/>
      <c r="B28" s="7"/>
      <c r="C28" s="73" t="s">
        <v>15</v>
      </c>
      <c r="D28" s="73"/>
      <c r="E28" s="7"/>
      <c r="F28" s="36">
        <v>0</v>
      </c>
      <c r="G28" s="36">
        <v>0</v>
      </c>
    </row>
    <row r="29" spans="1:23" ht="15" customHeight="1" x14ac:dyDescent="0.2">
      <c r="A29" s="7"/>
      <c r="B29" s="7"/>
      <c r="C29" s="7"/>
      <c r="D29" s="7"/>
      <c r="E29" s="7"/>
      <c r="F29" s="53"/>
      <c r="G29" s="54">
        <f>F26+F27+F28+G26+G27+G28</f>
        <v>0</v>
      </c>
    </row>
    <row r="30" spans="1:23" ht="33.75" customHeight="1" x14ac:dyDescent="0.2">
      <c r="A30" s="7"/>
      <c r="B30" s="72" t="s">
        <v>51</v>
      </c>
      <c r="C30" s="72"/>
      <c r="D30" s="72"/>
      <c r="E30" s="72"/>
      <c r="F30" s="53"/>
      <c r="G30" s="55"/>
    </row>
    <row r="31" spans="1:23" ht="15" customHeight="1" x14ac:dyDescent="0.2">
      <c r="A31" s="7"/>
      <c r="B31" s="7"/>
      <c r="C31" s="9" t="s">
        <v>44</v>
      </c>
      <c r="D31" s="9"/>
      <c r="E31" s="15"/>
      <c r="F31" s="95" t="s">
        <v>16</v>
      </c>
      <c r="G31" s="95"/>
    </row>
    <row r="32" spans="1:23" ht="12.75" hidden="1" customHeight="1" x14ac:dyDescent="0.2">
      <c r="A32" s="7"/>
      <c r="B32" s="7"/>
      <c r="C32" s="17"/>
      <c r="D32" s="9"/>
      <c r="E32" s="15"/>
      <c r="F32" s="16"/>
      <c r="G32" s="16"/>
    </row>
    <row r="33" spans="1:7" ht="12.75" hidden="1" customHeight="1" x14ac:dyDescent="0.2">
      <c r="A33" s="7"/>
      <c r="B33" s="7"/>
      <c r="C33" s="17"/>
      <c r="D33" s="9"/>
      <c r="E33" s="15"/>
      <c r="F33" s="16"/>
      <c r="G33" s="16"/>
    </row>
    <row r="34" spans="1:7" ht="12.75" customHeight="1" x14ac:dyDescent="0.2">
      <c r="A34" s="7"/>
      <c r="B34" s="7"/>
      <c r="C34" s="96" t="s">
        <v>17</v>
      </c>
      <c r="D34" s="96"/>
      <c r="E34" s="7"/>
      <c r="F34" s="37">
        <v>0</v>
      </c>
      <c r="G34" s="37">
        <v>0</v>
      </c>
    </row>
    <row r="35" spans="1:7" ht="17.25" customHeight="1" x14ac:dyDescent="0.2">
      <c r="A35" s="7"/>
      <c r="B35" s="7"/>
      <c r="C35" s="92" t="s">
        <v>48</v>
      </c>
      <c r="D35" s="93"/>
      <c r="E35" s="93"/>
      <c r="F35" s="8" t="s">
        <v>3</v>
      </c>
      <c r="G35" s="8" t="s">
        <v>4</v>
      </c>
    </row>
    <row r="36" spans="1:7" ht="15" customHeight="1" x14ac:dyDescent="0.2">
      <c r="A36" s="7"/>
      <c r="B36" s="7"/>
      <c r="C36" s="96" t="s">
        <v>17</v>
      </c>
      <c r="D36" s="96"/>
      <c r="E36" s="7"/>
      <c r="F36" s="37">
        <v>0</v>
      </c>
      <c r="G36" s="37">
        <v>0</v>
      </c>
    </row>
    <row r="37" spans="1:7" ht="15" customHeight="1" x14ac:dyDescent="0.2">
      <c r="A37" s="7"/>
      <c r="B37" s="7"/>
      <c r="E37" s="18"/>
      <c r="F37" s="18"/>
      <c r="G37" s="13"/>
    </row>
    <row r="38" spans="1:7" ht="6.75" customHeight="1" x14ac:dyDescent="0.2">
      <c r="A38" s="7"/>
      <c r="B38" s="7"/>
      <c r="E38" s="18"/>
      <c r="F38" s="18"/>
      <c r="G38" s="13"/>
    </row>
    <row r="39" spans="1:7" ht="12" customHeight="1" x14ac:dyDescent="0.2">
      <c r="A39" s="7"/>
      <c r="B39" s="7"/>
      <c r="C39" s="7"/>
      <c r="D39" s="7"/>
      <c r="E39" s="7"/>
      <c r="F39" s="7"/>
      <c r="G39" s="13"/>
    </row>
    <row r="40" spans="1:7" ht="15" x14ac:dyDescent="0.25">
      <c r="A40" s="7"/>
      <c r="B40" s="14" t="s">
        <v>18</v>
      </c>
      <c r="C40" s="7"/>
      <c r="D40" s="7"/>
      <c r="E40" s="7"/>
      <c r="F40" s="7"/>
      <c r="G40" s="7"/>
    </row>
    <row r="41" spans="1:7" ht="15" customHeight="1" x14ac:dyDescent="0.2">
      <c r="A41" s="7"/>
      <c r="B41" s="7"/>
      <c r="C41" s="19" t="s">
        <v>47</v>
      </c>
      <c r="D41" s="19"/>
      <c r="E41" s="19"/>
      <c r="F41" s="95" t="s">
        <v>16</v>
      </c>
      <c r="G41" s="95"/>
    </row>
    <row r="42" spans="1:7" ht="15" customHeight="1" x14ac:dyDescent="0.2">
      <c r="A42" s="15"/>
      <c r="B42" s="7"/>
      <c r="C42" s="19" t="s">
        <v>19</v>
      </c>
      <c r="D42" s="19"/>
      <c r="E42" s="19"/>
      <c r="F42" s="8" t="s">
        <v>3</v>
      </c>
      <c r="G42" s="8" t="s">
        <v>4</v>
      </c>
    </row>
    <row r="43" spans="1:7" ht="15" customHeight="1" x14ac:dyDescent="0.2">
      <c r="A43" s="7"/>
      <c r="B43" s="7"/>
      <c r="C43" s="19" t="s">
        <v>20</v>
      </c>
      <c r="D43" s="19"/>
      <c r="E43" s="19"/>
      <c r="F43" s="37">
        <v>0</v>
      </c>
      <c r="G43" s="37">
        <v>0</v>
      </c>
    </row>
    <row r="44" spans="1:7" ht="15" customHeight="1" x14ac:dyDescent="0.2">
      <c r="A44" s="7"/>
      <c r="B44" s="7"/>
      <c r="C44" s="19" t="s">
        <v>21</v>
      </c>
      <c r="D44" s="19"/>
      <c r="E44" s="19"/>
      <c r="F44" s="53"/>
      <c r="G44" s="53"/>
    </row>
    <row r="45" spans="1:7" ht="15" customHeight="1" x14ac:dyDescent="0.2">
      <c r="A45" s="7"/>
      <c r="B45" s="7"/>
      <c r="C45" s="19" t="s">
        <v>39</v>
      </c>
      <c r="D45" s="19"/>
      <c r="E45" s="19"/>
      <c r="F45" s="53"/>
      <c r="G45" s="53"/>
    </row>
    <row r="46" spans="1:7" ht="14.25" customHeight="1" x14ac:dyDescent="0.2">
      <c r="A46" s="15"/>
      <c r="B46" s="7"/>
      <c r="C46" s="19" t="s">
        <v>33</v>
      </c>
      <c r="D46" s="19"/>
      <c r="E46" s="19"/>
      <c r="F46" s="53"/>
      <c r="G46" s="53"/>
    </row>
    <row r="47" spans="1:7" ht="15" customHeight="1" x14ac:dyDescent="0.2">
      <c r="A47" s="15"/>
      <c r="B47" s="7"/>
      <c r="C47" s="19" t="s">
        <v>40</v>
      </c>
      <c r="D47" s="19"/>
      <c r="E47" s="19"/>
      <c r="F47" s="53"/>
      <c r="G47" s="53"/>
    </row>
    <row r="48" spans="1:7" ht="15" customHeight="1" x14ac:dyDescent="0.2">
      <c r="A48" s="7"/>
      <c r="B48" s="7"/>
      <c r="C48" s="20" t="s">
        <v>22</v>
      </c>
      <c r="D48" s="20"/>
      <c r="E48" s="7"/>
      <c r="F48" s="53"/>
      <c r="G48" s="53"/>
    </row>
    <row r="49" spans="1:17" ht="15" customHeight="1" thickBot="1" x14ac:dyDescent="0.25">
      <c r="A49" s="7"/>
      <c r="B49" s="7"/>
      <c r="C49" s="7"/>
      <c r="D49" s="7"/>
      <c r="E49" s="7"/>
      <c r="F49" s="94">
        <f>IF(G15+G24-G29=0,0,G15+G24-G29)</f>
        <v>0</v>
      </c>
      <c r="G49" s="94"/>
    </row>
    <row r="50" spans="1:17" ht="12.75" x14ac:dyDescent="0.2">
      <c r="A50" s="7"/>
      <c r="B50" s="7"/>
      <c r="F50" s="21"/>
      <c r="G50" s="22"/>
      <c r="M50" s="26"/>
      <c r="N50" s="26"/>
      <c r="O50" s="26"/>
      <c r="P50" s="26"/>
      <c r="Q50" s="26"/>
    </row>
    <row r="51" spans="1:17" ht="20.25" x14ac:dyDescent="0.3">
      <c r="C51" s="23" t="s">
        <v>23</v>
      </c>
      <c r="E51" s="23"/>
      <c r="F51" s="78">
        <f>IF(AND(F56=1,F49&gt;C6),C6,IF(F49&lt;C5,C5,F49))</f>
        <v>9612</v>
      </c>
      <c r="G51" s="79"/>
      <c r="M51" s="26"/>
      <c r="N51" s="26"/>
      <c r="O51" s="26"/>
      <c r="P51" s="26"/>
      <c r="Q51" s="26"/>
    </row>
    <row r="52" spans="1:17" ht="19.5" customHeight="1" thickBot="1" x14ac:dyDescent="0.25">
      <c r="F52" s="24"/>
      <c r="G52" s="25"/>
      <c r="M52" s="26"/>
      <c r="N52" s="26"/>
      <c r="O52" s="26"/>
      <c r="P52" s="26"/>
      <c r="Q52" s="26"/>
    </row>
    <row r="53" spans="1:17" ht="12.75" x14ac:dyDescent="0.2">
      <c r="A53" s="26"/>
      <c r="B53" s="26"/>
      <c r="C53" s="26"/>
      <c r="D53" s="26"/>
      <c r="E53" s="26"/>
      <c r="F53" s="26"/>
      <c r="G53" s="26"/>
      <c r="M53" s="26"/>
      <c r="N53" s="26"/>
      <c r="O53" s="26"/>
      <c r="P53" s="26"/>
      <c r="Q53" s="26"/>
    </row>
    <row r="54" spans="1:17" s="26" customFormat="1" ht="15" x14ac:dyDescent="0.25">
      <c r="B54" s="27" t="s">
        <v>29</v>
      </c>
      <c r="D54" s="90" t="s">
        <v>49</v>
      </c>
      <c r="E54" s="91"/>
      <c r="F54" s="81"/>
      <c r="G54" s="82"/>
    </row>
    <row r="55" spans="1:17" s="26" customFormat="1" ht="12.75" x14ac:dyDescent="0.2">
      <c r="D55" s="90" t="s">
        <v>50</v>
      </c>
      <c r="E55" s="91"/>
      <c r="F55" s="83"/>
      <c r="G55" s="84"/>
    </row>
    <row r="56" spans="1:17" s="26" customFormat="1" ht="12.75" x14ac:dyDescent="0.2">
      <c r="B56" s="28" t="s">
        <v>35</v>
      </c>
      <c r="D56" s="2"/>
      <c r="E56" s="29" t="s">
        <v>34</v>
      </c>
      <c r="F56" s="81"/>
      <c r="G56" s="82"/>
    </row>
    <row r="57" spans="1:17" s="26" customFormat="1" ht="12.75" x14ac:dyDescent="0.2">
      <c r="B57" s="30" t="str">
        <f>IF(F51="","",IF(F51&gt;C6,"N'OUBLIER PAS DE REPONDRE A LA QUESTION CI DESSUS",""))</f>
        <v/>
      </c>
      <c r="F57" s="83"/>
      <c r="G57" s="84"/>
    </row>
    <row r="58" spans="1:17" s="26" customFormat="1" ht="12.75" x14ac:dyDescent="0.2">
      <c r="F58" s="89" t="b">
        <f>IF(F54=1,LOOKUP(G5,collectif),IF(F54=2,LOOKUP(G5,familial)))</f>
        <v>0</v>
      </c>
      <c r="G58" s="89"/>
      <c r="H58" s="47" t="b">
        <f>IF(F54=1,LOOKUP(G5+G6,handi_c),IF(F54=2,LOOKUP(G5+G6,handi_f)))</f>
        <v>0</v>
      </c>
    </row>
    <row r="59" spans="1:17" s="26" customFormat="1" ht="12.75" x14ac:dyDescent="0.2">
      <c r="F59" s="85" t="b">
        <f>IF(F58&lt;0.0001,0.0001,F58)</f>
        <v>0</v>
      </c>
      <c r="G59" s="85"/>
      <c r="H59" s="48" t="b">
        <f>IF(H58&lt;0.0001,0.0001,H58)</f>
        <v>0</v>
      </c>
      <c r="I59" s="46"/>
      <c r="M59" s="2"/>
      <c r="N59" s="2"/>
      <c r="O59" s="2"/>
      <c r="P59" s="2"/>
      <c r="Q59" s="2"/>
    </row>
    <row r="60" spans="1:17" s="26" customFormat="1" ht="13.5" thickBot="1" x14ac:dyDescent="0.25">
      <c r="F60" s="41"/>
      <c r="G60" s="41"/>
      <c r="M60" s="2"/>
      <c r="N60" s="2"/>
      <c r="O60" s="2"/>
      <c r="P60" s="2"/>
      <c r="Q60" s="2"/>
    </row>
    <row r="61" spans="1:17" s="26" customFormat="1" ht="21" thickBot="1" x14ac:dyDescent="0.35">
      <c r="A61" s="31"/>
      <c r="B61" s="88" t="s">
        <v>52</v>
      </c>
      <c r="C61" s="88"/>
      <c r="D61" s="88"/>
      <c r="E61" s="88"/>
      <c r="F61" s="86">
        <f>IF(G6=0,IF(F51="","",ROUND(F51*F59/12,2)),IF(F51="","",ROUND(F51*H59/12,2)))</f>
        <v>0</v>
      </c>
      <c r="G61" s="87"/>
      <c r="M61" s="2"/>
      <c r="N61" s="2"/>
      <c r="O61" s="2"/>
      <c r="P61" s="2"/>
      <c r="Q61" s="2"/>
    </row>
    <row r="62" spans="1:17" s="26" customFormat="1" ht="12.75" x14ac:dyDescent="0.2">
      <c r="A62" s="32" t="s">
        <v>32</v>
      </c>
      <c r="B62" s="32"/>
      <c r="C62" s="32"/>
      <c r="D62" s="32"/>
      <c r="E62" s="32"/>
      <c r="F62" s="32"/>
      <c r="G62" s="32"/>
      <c r="M62" s="2"/>
      <c r="N62" s="2"/>
      <c r="O62" s="2"/>
      <c r="P62" s="2"/>
      <c r="Q62" s="2"/>
    </row>
    <row r="63" spans="1:17" x14ac:dyDescent="0.2">
      <c r="A63" s="32"/>
      <c r="B63" s="32"/>
      <c r="C63" s="32"/>
      <c r="D63" s="32"/>
      <c r="E63" s="32"/>
      <c r="F63" s="32"/>
      <c r="G63" s="32"/>
    </row>
    <row r="64" spans="1:17" x14ac:dyDescent="0.2">
      <c r="A64" s="49" t="s">
        <v>28</v>
      </c>
      <c r="B64" s="50"/>
      <c r="C64" s="50"/>
      <c r="D64" s="50"/>
      <c r="E64" s="50"/>
      <c r="F64" s="50"/>
      <c r="G64" s="50"/>
    </row>
    <row r="65" spans="1:7" ht="24" customHeight="1" x14ac:dyDescent="0.2">
      <c r="A65" s="80" t="s">
        <v>46</v>
      </c>
      <c r="B65" s="80"/>
      <c r="C65" s="80"/>
      <c r="D65" s="80"/>
      <c r="E65" s="80"/>
      <c r="F65" s="80"/>
      <c r="G65" s="80"/>
    </row>
    <row r="66" spans="1:7" ht="25.5" customHeight="1" x14ac:dyDescent="0.2"/>
    <row r="67" spans="1:7" x14ac:dyDescent="0.2">
      <c r="A67" s="38" t="s">
        <v>36</v>
      </c>
      <c r="B67" s="39"/>
    </row>
    <row r="68" spans="1:7" x14ac:dyDescent="0.2">
      <c r="A68" s="39" t="s">
        <v>55</v>
      </c>
      <c r="B68" s="39"/>
    </row>
    <row r="69" spans="1:7" x14ac:dyDescent="0.2">
      <c r="A69" s="39" t="s">
        <v>56</v>
      </c>
      <c r="B69" s="39"/>
    </row>
    <row r="70" spans="1:7" x14ac:dyDescent="0.2">
      <c r="A70" s="39" t="s">
        <v>58</v>
      </c>
      <c r="B70" s="39"/>
    </row>
    <row r="71" spans="1:7" x14ac:dyDescent="0.2">
      <c r="A71" s="39" t="s">
        <v>57</v>
      </c>
      <c r="B71" s="39"/>
    </row>
    <row r="72" spans="1:7" x14ac:dyDescent="0.2">
      <c r="A72" s="45" t="s">
        <v>59</v>
      </c>
    </row>
  </sheetData>
  <sheetProtection algorithmName="SHA-512" hashValue="ISc9jVd6FviLA9+rqPCmCxXeTPykebqZOR3e5kuFbTN/AluXlf/f9pUCKaECrMq655oE+HRkXDNdYJ4HAArwZw==" saltValue="SdYzklBtG9ElpSOVfzYBwg==" spinCount="100000" sheet="1" objects="1" scenarios="1"/>
  <mergeCells count="39">
    <mergeCell ref="F49:G49"/>
    <mergeCell ref="F31:G31"/>
    <mergeCell ref="C36:D36"/>
    <mergeCell ref="C34:D34"/>
    <mergeCell ref="F41:G41"/>
    <mergeCell ref="C10:D10"/>
    <mergeCell ref="C27:D27"/>
    <mergeCell ref="C19:D19"/>
    <mergeCell ref="F51:G51"/>
    <mergeCell ref="A65:G65"/>
    <mergeCell ref="F54:G55"/>
    <mergeCell ref="F59:G59"/>
    <mergeCell ref="F61:G61"/>
    <mergeCell ref="B61:E61"/>
    <mergeCell ref="F58:G58"/>
    <mergeCell ref="D55:E55"/>
    <mergeCell ref="F56:G57"/>
    <mergeCell ref="D54:E54"/>
    <mergeCell ref="C35:E35"/>
    <mergeCell ref="C20:D20"/>
    <mergeCell ref="C21:D21"/>
    <mergeCell ref="B30:E30"/>
    <mergeCell ref="C18:D18"/>
    <mergeCell ref="C12:D12"/>
    <mergeCell ref="C13:E13"/>
    <mergeCell ref="C28:D28"/>
    <mergeCell ref="C26:D26"/>
    <mergeCell ref="C25:D25"/>
    <mergeCell ref="C16:D16"/>
    <mergeCell ref="C17:D17"/>
    <mergeCell ref="B1:E1"/>
    <mergeCell ref="F1:G1"/>
    <mergeCell ref="B2:E2"/>
    <mergeCell ref="B3:E3"/>
    <mergeCell ref="B9:D9"/>
    <mergeCell ref="A5:B5"/>
    <mergeCell ref="D6:F6"/>
    <mergeCell ref="D5:F5"/>
    <mergeCell ref="A6:B6"/>
  </mergeCells>
  <pageMargins left="0.39370078740157483" right="0.39370078740157483" top="0.35433070866141736" bottom="0.47244094488188981" header="0.19685039370078741" footer="0.47244094488188981"/>
  <pageSetup paperSize="9" scale="74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calculette</vt:lpstr>
      <vt:lpstr>collectif</vt:lpstr>
      <vt:lpstr>familial</vt:lpstr>
      <vt:lpstr>handi_c</vt:lpstr>
      <vt:lpstr>handi_f</vt:lpstr>
      <vt:lpstr>calculette!Zone_d_impression</vt:lpstr>
    </vt:vector>
  </TitlesOfParts>
  <Company>CAF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CAF63</dc:creator>
  <cp:lastModifiedBy>Theophile WATEAU 631</cp:lastModifiedBy>
  <cp:lastPrinted>2019-01-08T11:23:16Z</cp:lastPrinted>
  <dcterms:created xsi:type="dcterms:W3CDTF">2004-08-23T05:50:18Z</dcterms:created>
  <dcterms:modified xsi:type="dcterms:W3CDTF">2025-08-20T09:54:05Z</dcterms:modified>
</cp:coreProperties>
</file>