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fdoc-my.sharepoint.com/personal/gaelle_martin_caf54_caf_fr/Documents/PS/EAJE/simulateur/2026/"/>
    </mc:Choice>
  </mc:AlternateContent>
  <xr:revisionPtr revIDLastSave="197" documentId="8_{96C21788-3EEE-4599-8A0A-5D05DFF83D4E}" xr6:coauthVersionLast="47" xr6:coauthVersionMax="47" xr10:uidLastSave="{E9AFA437-C767-4736-8572-4D0AE9369028}"/>
  <workbookProtection workbookAlgorithmName="SHA-512" workbookHashValue="70LamDYYXKdyusBMDearp28Urx0skSa5jlbWJWbM+MNEZLWNj/BDte6w0pOBRfYrpbOUnsoqWfU2TpQyOZymLQ==" workbookSaltValue="EBwW2mmc0R3CX9ccDqYyhQ==" workbookSpinCount="100000" lockStructure="1"/>
  <bookViews>
    <workbookView xWindow="28680" yWindow="-120" windowWidth="29040" windowHeight="15720" tabRatio="844" xr2:uid="{1D57286F-F8CC-4220-AB71-D20E995926CC}"/>
  </bookViews>
  <sheets>
    <sheet name="A COMPLETER" sheetId="9" r:id="rId1"/>
    <sheet name="RECAP DROITS" sheetId="11" r:id="rId2"/>
    <sheet name="PSU" sheetId="10" r:id="rId3"/>
    <sheet name="Heures de préparation" sheetId="2" r:id="rId4"/>
    <sheet name="Bonus Inclusion Handicap" sheetId="3" r:id="rId5"/>
    <sheet name="Bonus Mixité Sociale" sheetId="4" r:id="rId6"/>
    <sheet name="Journées Pédagogiques" sheetId="5" r:id="rId7"/>
    <sheet name="Bonus Attractivité" sheetId="8" r:id="rId8"/>
    <sheet name="Bonus Territoire CTG" sheetId="6" r:id="rId9"/>
  </sheets>
  <definedNames>
    <definedName name="MT_FORFAITR_INI_2024">'Bonus Territoire CTG'!$B$10</definedName>
    <definedName name="MT_FORFAITR_REVALO2025">'Bonus Territoire CTG'!$B$22</definedName>
    <definedName name="MT_FORFAITR_REVALO2026">'Bonus Territoire CTG'!$B$38</definedName>
    <definedName name="_xlnm.Print_Area" localSheetId="0">'A COMPLETER'!$A$1:$B$62</definedName>
    <definedName name="_xlnm.Print_Area" localSheetId="8">'Bonus Territoire CTG'!$A$1:$E$50</definedName>
    <definedName name="_xlnm.Print_Area" localSheetId="6">'Journées Pédagogiques'!$A$1:$H$24</definedName>
    <definedName name="_xlnm.Print_Area" localSheetId="2">PSU!$A$1:$B$14</definedName>
    <definedName name="_xlnm.Print_Area" localSheetId="1">'RECAP DROITS'!$A$1:$D$18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9" l="1"/>
  <c r="B28" i="9"/>
  <c r="B44" i="6" s="1"/>
  <c r="B62" i="9"/>
  <c r="B4" i="6" s="1" a="1"/>
  <c r="B4" i="6" s="1"/>
  <c r="E38" i="6" a="1"/>
  <c r="E38" i="6" s="1"/>
  <c r="B17" i="9"/>
  <c r="B10" i="5" s="1"/>
  <c r="B10" i="8" a="1"/>
  <c r="B10" i="8" s="1"/>
  <c r="B6" i="6"/>
  <c r="B22" i="6" s="1" a="1"/>
  <c r="B22" i="6" s="1"/>
  <c r="B38" i="6" s="1" a="1"/>
  <c r="B38" i="6" s="1"/>
  <c r="B28" i="6"/>
  <c r="E22" i="6" a="1"/>
  <c r="E22" i="6" s="1"/>
  <c r="B12" i="6"/>
  <c r="E6" i="6" a="1"/>
  <c r="E6" i="6" s="1"/>
  <c r="B8" i="8"/>
  <c r="B11" i="10"/>
  <c r="C22" i="3"/>
  <c r="B20" i="5"/>
  <c r="B14" i="5"/>
  <c r="D17" i="4"/>
  <c r="D9" i="4"/>
  <c r="D11" i="4"/>
  <c r="B18" i="2"/>
  <c r="B12" i="2"/>
  <c r="B21" i="9"/>
  <c r="B14" i="9"/>
  <c r="C9" i="3" s="1"/>
  <c r="C11" i="3" s="1" a="1"/>
  <c r="C11" i="3" s="1"/>
  <c r="F32" i="9"/>
  <c r="F31" i="9"/>
  <c r="B8" i="9"/>
  <c r="B10" i="9" s="1"/>
  <c r="B3" i="10" s="1"/>
  <c r="H13" i="9" l="1"/>
  <c r="E13" i="9"/>
  <c r="B9" i="10"/>
  <c r="C13" i="3"/>
  <c r="C15" i="3" a="1"/>
  <c r="C15" i="3" s="1"/>
  <c r="C20" i="3" s="1"/>
  <c r="C24" i="3" s="1"/>
  <c r="B7" i="11" s="1"/>
  <c r="B36" i="6" a="1"/>
  <c r="B36" i="6" s="1"/>
  <c r="B40" i="6" s="1"/>
  <c r="E36" i="6" a="1"/>
  <c r="E36" i="6" s="1"/>
  <c r="E40" i="6" s="1"/>
  <c r="E20" i="6" a="1"/>
  <c r="E20" i="6" s="1"/>
  <c r="E24" i="6" s="1"/>
  <c r="B20" i="6" a="1"/>
  <c r="B20" i="6" s="1"/>
  <c r="B24" i="6" s="1"/>
  <c r="B8" i="6"/>
  <c r="E4" i="6" a="1"/>
  <c r="E4" i="6" s="1"/>
  <c r="E8" i="6" s="1"/>
  <c r="B12" i="8"/>
  <c r="B13" i="11" s="1"/>
  <c r="D13" i="4"/>
  <c r="D15" i="4" s="1" a="1"/>
  <c r="D15" i="4" s="1"/>
  <c r="D19" i="4" s="1"/>
  <c r="B9" i="11" s="1"/>
  <c r="F33" i="9"/>
  <c r="B33" i="9" s="1"/>
  <c r="A22" i="9"/>
  <c r="B42" i="6" l="1"/>
  <c r="B26" i="6"/>
  <c r="B10" i="6"/>
  <c r="E12" i="9" a="1"/>
  <c r="E12" i="9" s="1"/>
  <c r="B34" i="9" s="1" a="1"/>
  <c r="B34" i="9" s="1"/>
  <c r="B5" i="10" s="1"/>
  <c r="B13" i="10" l="1"/>
  <c r="B16" i="5"/>
  <c r="B22" i="5" s="1"/>
  <c r="B11" i="11" s="1"/>
  <c r="B14" i="2"/>
  <c r="B20" i="2" s="1"/>
  <c r="B5" i="11" s="1"/>
  <c r="B3" i="11" l="1"/>
  <c r="D8" i="11" s="1"/>
  <c r="B46" i="6"/>
  <c r="B30" i="6"/>
  <c r="B14" i="6"/>
  <c r="B48" i="6" l="1"/>
  <c r="B15" i="11" s="1"/>
  <c r="B16" i="6"/>
  <c r="A17" i="6" s="1"/>
  <c r="B32" i="6"/>
  <c r="A49" i="6" l="1"/>
  <c r="B49" i="6"/>
  <c r="B17" i="11"/>
  <c r="B33" i="6"/>
  <c r="A33" i="6"/>
  <c r="B17"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<sst xmlns="http://schemas.openxmlformats.org/spreadsheetml/2006/main" count="257" uniqueCount="186">
  <si>
    <t>Amplitude horaire</t>
  </si>
  <si>
    <t>Nombre de jours d'ouverture</t>
  </si>
  <si>
    <t>Nombre d'enfants de 0 à 6 ans inscrits dans la structure (du 01/01 au 31/12)</t>
  </si>
  <si>
    <t>Nombre d'enfants inscrits bénéficiaires de l'AEEH ou dont le handicap est en cours de détection</t>
  </si>
  <si>
    <t>Heures facturées totales (RG + hors RG)</t>
  </si>
  <si>
    <t>Heures réalisées totales (RG + hors RG)</t>
  </si>
  <si>
    <t>Taux facturation</t>
  </si>
  <si>
    <t>Pourcentage de régime général conventionné</t>
  </si>
  <si>
    <t>Prix de revient réel</t>
  </si>
  <si>
    <t>Fourniture des couches</t>
  </si>
  <si>
    <t>Fourniture des repas (lait infantile facultatif)</t>
  </si>
  <si>
    <t>Si fourniture des deux services, alors bonification taux PSU</t>
  </si>
  <si>
    <t>Prix de revient plafond</t>
  </si>
  <si>
    <t>Non</t>
  </si>
  <si>
    <t>Capacité d'accueil théorique</t>
  </si>
  <si>
    <t>Nombre de places soutenues par la collectivité</t>
  </si>
  <si>
    <t>Montant forfaitaire par place soutenues par la collectivité</t>
  </si>
  <si>
    <t>Données indiquées dans la convention ou l'avenant</t>
  </si>
  <si>
    <t xml:space="preserve">Nb de places soutenues par la collectivité indiquées dans la déclaration de données </t>
  </si>
  <si>
    <t>Janvier</t>
  </si>
  <si>
    <t>Février</t>
  </si>
  <si>
    <t>Mars</t>
  </si>
  <si>
    <t>Avril</t>
  </si>
  <si>
    <t>Mai</t>
  </si>
  <si>
    <t>Juin</t>
  </si>
  <si>
    <t>Juillet</t>
  </si>
  <si>
    <t>Août</t>
  </si>
  <si>
    <t>Septembre</t>
  </si>
  <si>
    <t>Octobre</t>
  </si>
  <si>
    <t>Novembre</t>
  </si>
  <si>
    <t>Décembre</t>
  </si>
  <si>
    <t>Moyenne annuelle</t>
  </si>
  <si>
    <t>Oui</t>
  </si>
  <si>
    <t xml:space="preserve">CALCUL du DROIT PSU </t>
  </si>
  <si>
    <r>
      <t xml:space="preserve">Nombre d'actes ouvrant droit
</t>
    </r>
    <r>
      <rPr>
        <i/>
        <sz val="11"/>
        <color indexed="8"/>
        <rFont val="Calibri"/>
        <family val="2"/>
      </rPr>
      <t>(dans la limite de la capacité d'accueil maximum)</t>
    </r>
  </si>
  <si>
    <t>X</t>
  </si>
  <si>
    <t>Taux PSU</t>
  </si>
  <si>
    <t>-</t>
  </si>
  <si>
    <r>
      <t xml:space="preserve">Participation Familiale déductible
</t>
    </r>
    <r>
      <rPr>
        <i/>
        <sz val="11"/>
        <color indexed="8"/>
        <rFont val="Calibri"/>
        <family val="2"/>
      </rPr>
      <t>(ponderée en cas d'heures facturées &gt; capacité d'accueil maximum)</t>
    </r>
  </si>
  <si>
    <t>Taux de regime général</t>
  </si>
  <si>
    <t>=</t>
  </si>
  <si>
    <t>Prix plafond</t>
  </si>
  <si>
    <t>Couche et repas bilan</t>
  </si>
  <si>
    <t>Coût par place et par an de l'EAJE</t>
  </si>
  <si>
    <t>Taux de financement</t>
  </si>
  <si>
    <t>Montant bonus par place plafonné</t>
  </si>
  <si>
    <t>Si agrément modulé: compléter Capacité d'accueil modulée</t>
  </si>
  <si>
    <t>Capacité d'accueil max prise en compte</t>
  </si>
  <si>
    <t>Journées pédagogiques déclarées</t>
  </si>
  <si>
    <t>Pourcentage d'enfants porteurs de handicap, 
reconnu ou en cours de détection</t>
  </si>
  <si>
    <t>Avec couches et repas</t>
  </si>
  <si>
    <t>Constante</t>
  </si>
  <si>
    <t>Pente</t>
  </si>
  <si>
    <t>107 et 120 %</t>
  </si>
  <si>
    <t>Taux de facturation</t>
  </si>
  <si>
    <t>Constante + (Pente x Taux de facturation)</t>
  </si>
  <si>
    <t>Sans couches et repas</t>
  </si>
  <si>
    <t xml:space="preserve">(A) Inférieur ou égal à </t>
  </si>
  <si>
    <t xml:space="preserve">(B) Entre </t>
  </si>
  <si>
    <t xml:space="preserve">(C) Supérieur ou égal à </t>
  </si>
  <si>
    <t>Tranche de taux de facturation du dossier</t>
  </si>
  <si>
    <t>Si B = Constante + (Pente x Taux de facturation) =</t>
  </si>
  <si>
    <t xml:space="preserve">(A1) Inférieur ou égal à </t>
  </si>
  <si>
    <t xml:space="preserve">(B1) Entre </t>
  </si>
  <si>
    <t xml:space="preserve">(C1) Supérieur ou égal à </t>
  </si>
  <si>
    <t>MONTANT PRESTATION DE SERVICE UNIQUE</t>
  </si>
  <si>
    <t>BONUS MIXITE SOCIALE</t>
  </si>
  <si>
    <t>BONUS INCLUSION HANDICAP</t>
  </si>
  <si>
    <t>BONUS TERRITOIRE CTG</t>
  </si>
  <si>
    <r>
      <t xml:space="preserve">JOURNEES PEDAGOGIQUES </t>
    </r>
    <r>
      <rPr>
        <i/>
        <sz val="11"/>
        <color theme="1"/>
        <rFont val="Calibri"/>
        <family val="2"/>
        <scheme val="minor"/>
      </rPr>
      <t>(maximum 3)</t>
    </r>
  </si>
  <si>
    <t>CALCUL du DROIT HEURES DE PREPARATION</t>
  </si>
  <si>
    <t>Nb d'enfants inscrits</t>
  </si>
  <si>
    <t>Prix de revient retenu pour la PSU</t>
  </si>
  <si>
    <t>Taux de la PS</t>
  </si>
  <si>
    <t>Taux de Régime Général conventionné</t>
  </si>
  <si>
    <t>TOTAL</t>
  </si>
  <si>
    <t>CALCUL du DROIT BONUS INCLUSION HANDICAP</t>
  </si>
  <si>
    <t>Tranche 1</t>
  </si>
  <si>
    <t>Tranche 2</t>
  </si>
  <si>
    <t>Tranche 3</t>
  </si>
  <si>
    <t>/place</t>
  </si>
  <si>
    <t>Seuil de Participations Familiales Moyennes / Heure Facturée</t>
  </si>
  <si>
    <t>&lt;=</t>
  </si>
  <si>
    <t>/h facturée</t>
  </si>
  <si>
    <t>CALCUL du BONUS MIXITE SOCIALE</t>
  </si>
  <si>
    <t>Montant total des participations familiales déductibles
(compte 70641)</t>
  </si>
  <si>
    <t>Nb total heures facturées</t>
  </si>
  <si>
    <t>/</t>
  </si>
  <si>
    <t>Tarif horaire moyen</t>
  </si>
  <si>
    <t>Forfait selon tarif horaire moyen</t>
  </si>
  <si>
    <t>Nb de places agréées PMI</t>
  </si>
  <si>
    <t>CALCUL du DROIT JOURNEES PEDAGOGIQUES</t>
  </si>
  <si>
    <t>1 journée = 10h</t>
  </si>
  <si>
    <t>Nb de journées pédagogiques
(plafonnées à 3 maximum)</t>
  </si>
  <si>
    <t>Nb places agréées PMI</t>
  </si>
  <si>
    <t>% d'enfants porteurs de handicap</t>
  </si>
  <si>
    <t>% enfants porteurs de handicap, reconnu ou en cours de détection</t>
  </si>
  <si>
    <t>Prix de revient plafond par place</t>
  </si>
  <si>
    <t>Taux de financement des places concernées</t>
  </si>
  <si>
    <t>&gt;=</t>
  </si>
  <si>
    <t>&gt;= 5% et &lt; 7,5%</t>
  </si>
  <si>
    <t>&lt;</t>
  </si>
  <si>
    <t>Montant plafond de bonus par place</t>
  </si>
  <si>
    <t>Coût par place plafonné</t>
  </si>
  <si>
    <t>DONNEES CONTRAT ET DECLARATION</t>
  </si>
  <si>
    <t>PRESTATION DE SERVICE UNIQUE</t>
  </si>
  <si>
    <t>BONUS ATTRACTIVITE</t>
  </si>
  <si>
    <t xml:space="preserve">MONTANT TOTAL </t>
  </si>
  <si>
    <t>Êtes-vous éligible au bonus attractivité</t>
  </si>
  <si>
    <t>Nature juridique du gestionnaire</t>
  </si>
  <si>
    <t>Nature juridique</t>
  </si>
  <si>
    <t>Association</t>
  </si>
  <si>
    <t>Entreprise privée</t>
  </si>
  <si>
    <t>Mutuelle</t>
  </si>
  <si>
    <t>CAF</t>
  </si>
  <si>
    <t>Commune</t>
  </si>
  <si>
    <t>EPCI</t>
  </si>
  <si>
    <t>CCAS</t>
  </si>
  <si>
    <t>EPA</t>
  </si>
  <si>
    <t>Etablissement hospitalier</t>
  </si>
  <si>
    <t>CALCUL du DROIT BONUS ATTRACTIVITE</t>
  </si>
  <si>
    <t>nb de places agréées PMI</t>
  </si>
  <si>
    <t>EAJE de droit privé</t>
  </si>
  <si>
    <t>Bonus par place</t>
  </si>
  <si>
    <t>EAJE de droit public</t>
  </si>
  <si>
    <t>Montant forfaitaire</t>
  </si>
  <si>
    <t>Administration de l'Etat</t>
  </si>
  <si>
    <t>Compléter TOUTES les cellules vertes</t>
  </si>
  <si>
    <t>Barème</t>
  </si>
  <si>
    <t>Groupe</t>
  </si>
  <si>
    <t>Plancher place existante 2024</t>
  </si>
  <si>
    <t>Plancher place existante 2025</t>
  </si>
  <si>
    <t>Plancher place existante 2026</t>
  </si>
  <si>
    <t>Plancher place existante 2027</t>
  </si>
  <si>
    <t>Bonus plafond offre nouvelle</t>
  </si>
  <si>
    <t>Potentiel financier / habitant et Médiane niveau de vie</t>
  </si>
  <si>
    <t>QPV ou ZRR</t>
  </si>
  <si>
    <t>PF &lt;=900€ M&gt;19600 €</t>
  </si>
  <si>
    <t>PF &lt;=1200€ M&lt;=20300 €</t>
  </si>
  <si>
    <t>PF &lt;=1200€ M&gt;20300 €</t>
  </si>
  <si>
    <t>PF &gt;1200€ M&lt;=21300 €</t>
  </si>
  <si>
    <t>PF &gt;1200€ M&gt;21300 €</t>
  </si>
  <si>
    <t>PF &lt;=700€  M&lt;=19300 €</t>
  </si>
  <si>
    <t>PF &lt;=700€  M&gt;19300 €</t>
  </si>
  <si>
    <t>PF &lt;=900€  M&lt;=19600 €</t>
  </si>
  <si>
    <t>x</t>
  </si>
  <si>
    <r>
      <t xml:space="preserve">Nombre de places agréées
</t>
    </r>
    <r>
      <rPr>
        <i/>
        <sz val="11"/>
        <color theme="1"/>
        <rFont val="Calibri"/>
        <family val="2"/>
        <scheme val="minor"/>
      </rPr>
      <t>(Retenir le nb maximum de places de l'année en cas d'augmentation ou diminution de l'agrément)</t>
    </r>
  </si>
  <si>
    <t>Nb places existantes</t>
  </si>
  <si>
    <t>Nb places nouvelles</t>
  </si>
  <si>
    <r>
      <t xml:space="preserve">Groupe </t>
    </r>
    <r>
      <rPr>
        <i/>
        <sz val="11"/>
        <color theme="1"/>
        <rFont val="Calibri"/>
        <family val="2"/>
        <scheme val="minor"/>
      </rPr>
      <t>(si vous ne le connaissez pas, contactez votre référant CAF)</t>
    </r>
  </si>
  <si>
    <t xml:space="preserve">Montant forfaitaire </t>
  </si>
  <si>
    <t>Total BT offre existante</t>
  </si>
  <si>
    <t>Montant offre nouvelle</t>
  </si>
  <si>
    <t>Total BT offre nouvelle</t>
  </si>
  <si>
    <t>TOTAL BONUS TERRITOIRE CTG 
(non plafonné)</t>
  </si>
  <si>
    <t>90 % du total des charges</t>
  </si>
  <si>
    <t>TOTAL BONUS TERRITOIRE CTG plafonné</t>
  </si>
  <si>
    <t>+</t>
  </si>
  <si>
    <r>
      <rPr>
        <b/>
        <sz val="11"/>
        <color indexed="8"/>
        <rFont val="Calibri"/>
        <family val="2"/>
      </rPr>
      <t>Participation Familiale déductible (70641)</t>
    </r>
    <r>
      <rPr>
        <sz val="11"/>
        <color indexed="8"/>
        <rFont val="Calibri"/>
        <family val="2"/>
      </rPr>
      <t xml:space="preserve"> *</t>
    </r>
    <r>
      <rPr>
        <i/>
        <sz val="11"/>
        <color indexed="8"/>
        <rFont val="Calibri"/>
        <family val="2"/>
      </rPr>
      <t xml:space="preserve"> (dont l'ensemble des majorations : hors communes, hors régime, transfrontaliers, frais d'adhésion ou de cotisations ou frais de dossiers au-delà de 50€ par famille/an, cautions encaissées ou non, frais de gestion bancaire, pénalité de retard, droit de réservation)</t>
    </r>
  </si>
  <si>
    <t>REVALORISATION BT</t>
  </si>
  <si>
    <t>Indice</t>
  </si>
  <si>
    <t>Montant forfaitaire BT revalorisé 2025</t>
  </si>
  <si>
    <t>Somme: PF + PSU + heures de préparation + bonus inclusion handicap + bonus mixité sociale + bonus attractivité + journées pédagogiques + BT CTG</t>
  </si>
  <si>
    <t>Journées pédagogiques déclarées prises en compte (maximum 3)</t>
  </si>
  <si>
    <t>MONTANT HEURES DE PREPARATION</t>
  </si>
  <si>
    <t>CALCUL du DROIT BONUS TERRITOIRE CTG 2025 revalorisé</t>
  </si>
  <si>
    <t>CALCUL du DROIT BONUS TERRITOIRE CTG "normal" 2024</t>
  </si>
  <si>
    <r>
      <t>à inscrire 
dans le compte</t>
    </r>
    <r>
      <rPr>
        <b/>
        <sz val="11"/>
        <color theme="1"/>
        <rFont val="Calibri"/>
        <family val="2"/>
        <scheme val="minor"/>
      </rPr>
      <t xml:space="preserve"> 70623</t>
    </r>
  </si>
  <si>
    <r>
      <t xml:space="preserve">à inscrire 
dans le compte </t>
    </r>
    <r>
      <rPr>
        <b/>
        <sz val="11"/>
        <color theme="1"/>
        <rFont val="Calibri"/>
        <family val="2"/>
        <scheme val="minor"/>
      </rPr>
      <t>70626</t>
    </r>
  </si>
  <si>
    <t>Ce simulateur a été conçu uniquement pour vous aider à estimer vos droits. 
Le montant estimé n'est pas opposable à la CAF. Seul le montant calculé par le logiciel fera foi</t>
  </si>
  <si>
    <r>
      <t xml:space="preserve">HEURES DE PREPARATION </t>
    </r>
    <r>
      <rPr>
        <i/>
        <sz val="11"/>
        <color indexed="8"/>
        <rFont val="Calibri"/>
        <family val="2"/>
      </rPr>
      <t>(8 heures par enfants inscrits)</t>
    </r>
  </si>
  <si>
    <t>CALCUL du DROIT BONUS TERRITOIRE CTG 2026</t>
  </si>
  <si>
    <t>Montant forfaitaire BT 2026</t>
  </si>
  <si>
    <t>Barème 2026</t>
  </si>
  <si>
    <r>
      <t>Coût de fonctionnement</t>
    </r>
    <r>
      <rPr>
        <i/>
        <sz val="11"/>
        <color indexed="8"/>
        <rFont val="Calibri"/>
        <family val="2"/>
      </rPr>
      <t xml:space="preserve"> (total des charges SANS LES COMPTES 86 de contributions volontaires)</t>
    </r>
  </si>
  <si>
    <t>Compte 860 Secours en nature (alimentaire, vestimentaire)</t>
  </si>
  <si>
    <t>Compte 861 Mise à disposition gratuite de biens (locaux, matériels, fluides…)</t>
  </si>
  <si>
    <t>Compte 86AUT Prestation en nature</t>
  </si>
  <si>
    <t>Barèmes 2026</t>
  </si>
  <si>
    <t>RECAPITULATIF DROITS PSU ET BONUS 2026</t>
  </si>
  <si>
    <t>Attention, si vous n'êtes éligible qu'une partie de l'année, il faut proratiser ce montant</t>
  </si>
  <si>
    <t>BONUS TERRITOIRE CTG 2026</t>
  </si>
  <si>
    <t>9159 € + (% enfants AEEH x 183177 €)</t>
  </si>
  <si>
    <t>(maj 16/10/2026 avec barèmes du 08/10/2026)</t>
  </si>
  <si>
    <t>Total des charges pris en compte pour calcul du droit</t>
  </si>
  <si>
    <t>Quelle est l'année de début de votre convention actuelle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</si>
</sst>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0.00000000"/>
    <numFmt numFmtId="166" formatCode="#,##0.00\ &quot;€&quot;"/>
    <numFmt numFmtId="167" formatCode="0.0000"/>
    <numFmt numFmtId="168" formatCode="_-* #,##0.00&quot; €&quot;_-;\-* #,##0.00&quot; €&quot;_-;_-* \-??&quot; €&quot;_-;_-@_-"/>
    <numFmt numFmtId="169" formatCode="#,##0_ ;\-#,##0\ "/>
    <numFmt numFmtId="170" formatCode="#,##0\ &quot;€&quot;"/>
    <numFmt numFmtId="171" formatCode="0.000"/>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i/>
      <sz val="11"/>
      <color indexed="8"/>
      <name val="Calibri"/>
      <family val="2"/>
    </font>
    <font>
      <sz val="11"/>
      <name val="Arial"/>
      <family val="2"/>
    </font>
    <font>
      <sz val="11"/>
      <color indexed="8"/>
      <name val="Calibri"/>
      <family val="2"/>
    </font>
    <font>
      <b/>
      <sz val="11"/>
      <color indexed="8"/>
      <name val="Calibri"/>
      <family val="2"/>
    </font>
    <font>
      <sz val="8"/>
      <name val="Calibri"/>
      <family val="2"/>
      <scheme val="minor"/>
    </font>
    <font>
      <b/>
      <sz val="8"/>
      <color theme="1"/>
      <name val="Calibri"/>
      <family val="2"/>
      <scheme val="minor"/>
    </font>
    <font>
      <b/>
      <i/>
      <sz val="11"/>
      <color theme="1"/>
      <name val="Calibri"/>
      <family val="2"/>
      <scheme val="minor"/>
    </font>
    <font>
      <i/>
      <sz val="11"/>
      <color theme="1"/>
      <name val="Calibri"/>
      <family val="2"/>
      <scheme val="minor"/>
    </font>
    <font>
      <b/>
      <i/>
      <sz val="11"/>
      <color rgb="FFFF0000"/>
      <name val="Calibri"/>
      <family val="2"/>
      <scheme val="minor"/>
    </font>
    <font>
      <b/>
      <sz val="16"/>
      <color theme="1"/>
      <name val="Calibri"/>
      <family val="2"/>
      <scheme val="minor"/>
    </font>
    <font>
      <b/>
      <sz val="18"/>
      <color theme="1"/>
      <name val="Calibri"/>
      <family val="2"/>
      <scheme val="minor"/>
    </font>
    <font>
      <b/>
      <sz val="11"/>
      <color rgb="FFFF0000"/>
      <name val="Calibri"/>
      <family val="2"/>
      <scheme val="minor"/>
    </font>
    <font>
      <b/>
      <sz val="12"/>
      <name val="Calibri"/>
      <family val="2"/>
      <scheme val="minor"/>
    </font>
  </fonts>
  <fills count="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0" tint="-0.249977111117893"/>
        <bgColor indexed="64"/>
      </patternFill>
    </fill>
  </fills>
  <borders count="44">
    <border>
      <left/>
      <right/>
      <top/>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dotted">
        <color indexed="64"/>
      </left>
      <right style="medium">
        <color indexed="64"/>
      </right>
      <top style="dotted">
        <color indexed="64"/>
      </top>
      <bottom/>
      <diagonal/>
    </border>
    <border>
      <left style="thin">
        <color indexed="64"/>
      </left>
      <right style="medium">
        <color indexed="64"/>
      </right>
      <top style="dotted">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xf numFmtId="168" fontId="8" fillId="0" borderId="0" applyFill="0" applyBorder="0" applyAlignment="0" applyProtection="0"/>
    <xf numFmtId="9" fontId="8" fillId="0" borderId="0" applyFill="0" applyBorder="0" applyAlignment="0" applyProtection="0"/>
  </cellStyleXfs>
  <cellXfs count="218">
    <xf numFmtId="0" fontId="0" fillId="0" borderId="0" xfId="0"/>
    <xf numFmtId="0" fontId="0" fillId="2" borderId="0" xfId="0" applyFill="1" applyAlignment="1">
      <alignment vertical="center"/>
    </xf>
    <xf numFmtId="0" fontId="4" fillId="3" borderId="2" xfId="0" applyFont="1" applyFill="1" applyBorder="1" applyAlignment="1" applyProtection="1">
      <alignment horizontal="right"/>
      <protection locked="0"/>
    </xf>
    <xf numFmtId="0" fontId="4" fillId="3" borderId="3" xfId="0" applyFont="1" applyFill="1" applyBorder="1" applyAlignment="1" applyProtection="1">
      <alignment horizontal="right"/>
      <protection locked="0"/>
    </xf>
    <xf numFmtId="0" fontId="0" fillId="3" borderId="2" xfId="0" applyFill="1" applyBorder="1" applyAlignment="1" applyProtection="1">
      <alignment horizontal="right" vertical="center"/>
      <protection locked="0"/>
    </xf>
    <xf numFmtId="1" fontId="4" fillId="3" borderId="1" xfId="0" applyNumberFormat="1" applyFont="1" applyFill="1" applyBorder="1" applyAlignment="1" applyProtection="1">
      <alignment horizontal="right" vertical="center"/>
      <protection locked="0"/>
    </xf>
    <xf numFmtId="1" fontId="4" fillId="3" borderId="3" xfId="0" applyNumberFormat="1" applyFont="1" applyFill="1" applyBorder="1" applyAlignment="1" applyProtection="1">
      <alignment horizontal="right" vertical="center"/>
      <protection locked="0"/>
    </xf>
    <xf numFmtId="10" fontId="4" fillId="3" borderId="2" xfId="2" applyNumberFormat="1" applyFont="1" applyFill="1" applyBorder="1" applyAlignment="1" applyProtection="1">
      <alignment horizontal="right" vertical="center"/>
      <protection locked="0"/>
    </xf>
    <xf numFmtId="0" fontId="0" fillId="2" borderId="0" xfId="0" applyFill="1" applyAlignment="1">
      <alignment horizontal="right" vertical="center"/>
    </xf>
    <xf numFmtId="0" fontId="7" fillId="3" borderId="2" xfId="0" applyFont="1" applyFill="1" applyBorder="1" applyAlignment="1" applyProtection="1">
      <alignment horizontal="right" vertical="center" wrapText="1"/>
      <protection locked="0"/>
    </xf>
    <xf numFmtId="0" fontId="4" fillId="2" borderId="0" xfId="0" applyFont="1" applyFill="1" applyAlignment="1">
      <alignment vertical="center"/>
    </xf>
    <xf numFmtId="44" fontId="4" fillId="3" borderId="2" xfId="1" applyFont="1" applyFill="1" applyBorder="1" applyAlignment="1" applyProtection="1">
      <alignment horizontal="right" vertical="center"/>
      <protection locked="0"/>
    </xf>
    <xf numFmtId="0" fontId="0" fillId="0" borderId="7" xfId="0" applyBorder="1"/>
    <xf numFmtId="0" fontId="3" fillId="2" borderId="0" xfId="0" applyFont="1" applyFill="1" applyAlignment="1">
      <alignment vertical="center"/>
    </xf>
    <xf numFmtId="0" fontId="3" fillId="2" borderId="0" xfId="0" applyFont="1" applyFill="1" applyAlignment="1">
      <alignment horizontal="center" vertical="center" wrapText="1"/>
    </xf>
    <xf numFmtId="0" fontId="4" fillId="4" borderId="5" xfId="0" applyFont="1" applyFill="1" applyBorder="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right" vertical="center"/>
    </xf>
    <xf numFmtId="166" fontId="4" fillId="4" borderId="5" xfId="0" applyNumberFormat="1" applyFont="1" applyFill="1" applyBorder="1" applyAlignment="1">
      <alignment horizontal="right" vertical="center"/>
    </xf>
    <xf numFmtId="10" fontId="4" fillId="4" borderId="5" xfId="2" applyNumberFormat="1" applyFont="1" applyFill="1" applyBorder="1" applyAlignment="1">
      <alignment horizontal="right" vertical="center"/>
    </xf>
    <xf numFmtId="0" fontId="3" fillId="2" borderId="0" xfId="0" quotePrefix="1" applyFont="1" applyFill="1" applyAlignment="1">
      <alignment horizontal="center" vertical="center"/>
    </xf>
    <xf numFmtId="0" fontId="3" fillId="2" borderId="0" xfId="0" applyFont="1" applyFill="1" applyAlignment="1">
      <alignment horizontal="left" vertical="center"/>
    </xf>
    <xf numFmtId="166" fontId="5" fillId="4" borderId="5" xfId="0" applyNumberFormat="1" applyFont="1" applyFill="1" applyBorder="1" applyAlignment="1">
      <alignment horizontal="right" vertical="center"/>
    </xf>
    <xf numFmtId="0" fontId="3" fillId="5" borderId="0" xfId="0" applyFont="1" applyFill="1" applyAlignment="1">
      <alignment horizontal="center" vertical="center" wrapText="1"/>
    </xf>
    <xf numFmtId="166" fontId="3" fillId="5" borderId="5" xfId="0" applyNumberFormat="1" applyFont="1" applyFill="1" applyBorder="1" applyAlignment="1">
      <alignment horizontal="right" vertical="center"/>
    </xf>
    <xf numFmtId="2" fontId="0" fillId="2" borderId="0" xfId="0" applyNumberFormat="1" applyFill="1" applyAlignment="1">
      <alignment vertical="center"/>
    </xf>
    <xf numFmtId="0" fontId="0" fillId="2" borderId="10" xfId="0" applyFill="1" applyBorder="1" applyAlignment="1">
      <alignment vertical="center"/>
    </xf>
    <xf numFmtId="1" fontId="0" fillId="2" borderId="10" xfId="0" applyNumberFormat="1" applyFill="1" applyBorder="1" applyAlignment="1">
      <alignment vertical="center"/>
    </xf>
    <xf numFmtId="167" fontId="0" fillId="2" borderId="10" xfId="0" applyNumberFormat="1" applyFill="1" applyBorder="1" applyAlignment="1">
      <alignment vertical="center"/>
    </xf>
    <xf numFmtId="10" fontId="1" fillId="2" borderId="0" xfId="2" applyNumberFormat="1" applyFont="1" applyFill="1" applyAlignment="1" applyProtection="1">
      <alignment vertical="center"/>
    </xf>
    <xf numFmtId="10" fontId="3" fillId="2" borderId="0" xfId="2" applyNumberFormat="1" applyFont="1" applyFill="1" applyBorder="1" applyAlignment="1" applyProtection="1">
      <alignment vertical="center"/>
    </xf>
    <xf numFmtId="9" fontId="1" fillId="2" borderId="0" xfId="2" applyFont="1" applyFill="1" applyBorder="1" applyAlignment="1" applyProtection="1">
      <alignment vertical="center"/>
    </xf>
    <xf numFmtId="9" fontId="1" fillId="2" borderId="0" xfId="2" applyFont="1" applyFill="1" applyAlignment="1" applyProtection="1">
      <alignment vertical="center"/>
    </xf>
    <xf numFmtId="0" fontId="2" fillId="2" borderId="0" xfId="0" applyFont="1" applyFill="1" applyAlignment="1">
      <alignment horizontal="right" vertical="center"/>
    </xf>
    <xf numFmtId="0" fontId="0" fillId="2" borderId="0" xfId="0" applyFill="1" applyAlignment="1">
      <alignment horizontal="right"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1" fontId="0" fillId="2" borderId="0" xfId="0" applyNumberFormat="1" applyFill="1" applyAlignment="1">
      <alignment horizontal="center" vertical="center"/>
    </xf>
    <xf numFmtId="0" fontId="0" fillId="2" borderId="0" xfId="0" applyFill="1" applyAlignment="1">
      <alignment horizontal="center" vertical="center"/>
    </xf>
    <xf numFmtId="10" fontId="1" fillId="2" borderId="0" xfId="2" applyNumberFormat="1" applyFont="1" applyFill="1" applyBorder="1" applyAlignment="1" applyProtection="1">
      <alignment horizontal="center" vertical="center"/>
    </xf>
    <xf numFmtId="166" fontId="3" fillId="2" borderId="0" xfId="0" applyNumberFormat="1" applyFont="1" applyFill="1" applyAlignment="1">
      <alignment horizontal="center" vertical="center"/>
    </xf>
    <xf numFmtId="166" fontId="0" fillId="2" borderId="0" xfId="0" applyNumberFormat="1" applyFill="1" applyAlignment="1">
      <alignment horizontal="center" vertical="center"/>
    </xf>
    <xf numFmtId="0" fontId="0" fillId="0" borderId="0" xfId="0" applyAlignment="1">
      <alignment vertical="center"/>
    </xf>
    <xf numFmtId="1" fontId="0" fillId="3" borderId="2" xfId="0" applyNumberFormat="1" applyFill="1" applyBorder="1" applyAlignment="1" applyProtection="1">
      <alignment horizontal="right" vertical="center"/>
      <protection locked="0"/>
    </xf>
    <xf numFmtId="0" fontId="0" fillId="2" borderId="7" xfId="0" applyFill="1" applyBorder="1" applyAlignment="1">
      <alignment vertical="center"/>
    </xf>
    <xf numFmtId="0" fontId="0" fillId="2" borderId="7" xfId="0" applyFill="1" applyBorder="1" applyAlignment="1">
      <alignment horizontal="center" vertical="center"/>
    </xf>
    <xf numFmtId="0" fontId="0" fillId="4" borderId="14" xfId="0" applyFill="1" applyBorder="1" applyAlignment="1">
      <alignment vertical="center"/>
    </xf>
    <xf numFmtId="0" fontId="0" fillId="4" borderId="15" xfId="0" applyFill="1" applyBorder="1" applyAlignment="1">
      <alignment vertical="center"/>
    </xf>
    <xf numFmtId="0" fontId="0" fillId="4" borderId="16" xfId="0" applyFill="1" applyBorder="1" applyAlignment="1">
      <alignment vertical="center"/>
    </xf>
    <xf numFmtId="2" fontId="0" fillId="4" borderId="15" xfId="0" applyNumberFormat="1" applyFill="1" applyBorder="1" applyAlignment="1">
      <alignment vertical="center"/>
    </xf>
    <xf numFmtId="0" fontId="0" fillId="4" borderId="17" xfId="0" applyFill="1" applyBorder="1" applyAlignment="1">
      <alignment vertical="center"/>
    </xf>
    <xf numFmtId="0" fontId="0" fillId="4" borderId="0" xfId="0" applyFill="1" applyAlignment="1">
      <alignment vertical="center"/>
    </xf>
    <xf numFmtId="2" fontId="0" fillId="4" borderId="18" xfId="0" applyNumberFormat="1" applyFill="1" applyBorder="1" applyAlignment="1">
      <alignment vertical="center"/>
    </xf>
    <xf numFmtId="10" fontId="0" fillId="4" borderId="7" xfId="0" applyNumberFormat="1" applyFill="1" applyBorder="1" applyAlignment="1">
      <alignment horizontal="center" vertical="center"/>
    </xf>
    <xf numFmtId="2" fontId="0" fillId="4" borderId="7" xfId="0" applyNumberFormat="1" applyFill="1" applyBorder="1" applyAlignment="1">
      <alignment horizontal="center" vertical="center"/>
    </xf>
    <xf numFmtId="2" fontId="0" fillId="4" borderId="18" xfId="0" applyNumberFormat="1" applyFill="1" applyBorder="1" applyAlignment="1">
      <alignment horizontal="center" vertical="center" wrapText="1"/>
    </xf>
    <xf numFmtId="0" fontId="0" fillId="4" borderId="19" xfId="0" applyFill="1" applyBorder="1" applyAlignment="1">
      <alignment vertical="center"/>
    </xf>
    <xf numFmtId="10" fontId="0" fillId="4" borderId="20" xfId="0" applyNumberFormat="1" applyFill="1" applyBorder="1" applyAlignment="1">
      <alignment horizontal="center" vertical="center"/>
    </xf>
    <xf numFmtId="2" fontId="3" fillId="4" borderId="0" xfId="0" applyNumberFormat="1" applyFont="1" applyFill="1" applyAlignment="1">
      <alignment horizontal="center" vertical="center"/>
    </xf>
    <xf numFmtId="2" fontId="0" fillId="4" borderId="0" xfId="0" applyNumberFormat="1" applyFill="1" applyAlignment="1">
      <alignment vertical="center"/>
    </xf>
    <xf numFmtId="0" fontId="0" fillId="2" borderId="7" xfId="0" applyFill="1" applyBorder="1" applyAlignment="1">
      <alignment horizontal="left" vertical="center" wrapText="1"/>
    </xf>
    <xf numFmtId="0" fontId="0" fillId="6" borderId="7" xfId="0" applyFill="1" applyBorder="1" applyAlignment="1">
      <alignment horizontal="center" vertical="center"/>
    </xf>
    <xf numFmtId="164" fontId="0" fillId="2" borderId="0" xfId="0" applyNumberFormat="1" applyFill="1" applyAlignment="1">
      <alignment vertical="center"/>
    </xf>
    <xf numFmtId="169" fontId="4" fillId="4" borderId="5" xfId="1" applyNumberFormat="1" applyFont="1" applyFill="1" applyBorder="1" applyAlignment="1">
      <alignment horizontal="center" vertical="center"/>
    </xf>
    <xf numFmtId="0" fontId="0" fillId="4" borderId="5" xfId="0" applyFill="1" applyBorder="1" applyAlignment="1">
      <alignment horizontal="center"/>
    </xf>
    <xf numFmtId="44" fontId="0" fillId="4" borderId="5" xfId="0" applyNumberFormat="1" applyFill="1" applyBorder="1" applyAlignment="1">
      <alignment horizontal="center"/>
    </xf>
    <xf numFmtId="9" fontId="0" fillId="4" borderId="5" xfId="0" applyNumberFormat="1" applyFill="1" applyBorder="1" applyAlignment="1">
      <alignment horizontal="center"/>
    </xf>
    <xf numFmtId="10" fontId="0" fillId="4" borderId="5" xfId="0" applyNumberFormat="1" applyFill="1" applyBorder="1" applyAlignment="1">
      <alignment horizontal="center"/>
    </xf>
    <xf numFmtId="44" fontId="0" fillId="7" borderId="5" xfId="0" applyNumberFormat="1" applyFill="1" applyBorder="1"/>
    <xf numFmtId="44" fontId="3" fillId="7" borderId="5" xfId="0" applyNumberFormat="1" applyFont="1" applyFill="1" applyBorder="1"/>
    <xf numFmtId="170" fontId="0" fillId="0" borderId="8" xfId="0" applyNumberFormat="1" applyBorder="1"/>
    <xf numFmtId="0" fontId="0" fillId="0" borderId="9" xfId="0" applyBorder="1"/>
    <xf numFmtId="0" fontId="0" fillId="0" borderId="8" xfId="0" applyBorder="1"/>
    <xf numFmtId="166" fontId="0" fillId="0" borderId="22" xfId="0" applyNumberFormat="1" applyBorder="1"/>
    <xf numFmtId="0" fontId="0" fillId="0" borderId="0" xfId="0" applyAlignment="1">
      <alignment horizontal="center"/>
    </xf>
    <xf numFmtId="0" fontId="0" fillId="0" borderId="0" xfId="0" applyAlignment="1">
      <alignment wrapText="1"/>
    </xf>
    <xf numFmtId="44" fontId="0" fillId="4" borderId="5" xfId="0" applyNumberFormat="1" applyFill="1" applyBorder="1" applyAlignment="1">
      <alignment vertical="center"/>
    </xf>
    <xf numFmtId="1" fontId="0" fillId="4" borderId="5" xfId="0" applyNumberFormat="1" applyFill="1" applyBorder="1" applyAlignment="1">
      <alignment horizontal="center"/>
    </xf>
    <xf numFmtId="44" fontId="0" fillId="7" borderId="5" xfId="0" applyNumberFormat="1" applyFill="1" applyBorder="1" applyAlignment="1">
      <alignment horizontal="center"/>
    </xf>
    <xf numFmtId="170" fontId="0" fillId="4" borderId="5" xfId="0" applyNumberFormat="1" applyFill="1" applyBorder="1" applyAlignment="1">
      <alignment horizontal="center"/>
    </xf>
    <xf numFmtId="0" fontId="3" fillId="0" borderId="0" xfId="0" applyFont="1"/>
    <xf numFmtId="0" fontId="0" fillId="4" borderId="5" xfId="0" applyFill="1" applyBorder="1" applyAlignment="1">
      <alignment horizontal="center" vertical="center"/>
    </xf>
    <xf numFmtId="0" fontId="3" fillId="0" borderId="0" xfId="0" applyFont="1" applyAlignment="1">
      <alignment horizontal="center"/>
    </xf>
    <xf numFmtId="44" fontId="5" fillId="4" borderId="5" xfId="0" applyNumberFormat="1" applyFont="1" applyFill="1" applyBorder="1" applyAlignment="1">
      <alignment horizontal="right" vertical="center"/>
    </xf>
    <xf numFmtId="0" fontId="0" fillId="4" borderId="5" xfId="0" applyFill="1" applyBorder="1"/>
    <xf numFmtId="0" fontId="0" fillId="0" borderId="7" xfId="0" applyBorder="1" applyAlignment="1">
      <alignment vertical="center" wrapText="1"/>
    </xf>
    <xf numFmtId="170" fontId="0" fillId="0" borderId="7" xfId="0" applyNumberFormat="1" applyBorder="1"/>
    <xf numFmtId="10" fontId="0" fillId="0" borderId="9" xfId="0" applyNumberFormat="1" applyBorder="1" applyAlignment="1">
      <alignment horizontal="center"/>
    </xf>
    <xf numFmtId="170" fontId="0" fillId="0" borderId="7" xfId="0" applyNumberFormat="1" applyBorder="1" applyAlignment="1">
      <alignment horizontal="center"/>
    </xf>
    <xf numFmtId="44" fontId="0" fillId="0" borderId="0" xfId="0" applyNumberFormat="1" applyAlignment="1">
      <alignment horizontal="center"/>
    </xf>
    <xf numFmtId="166" fontId="0" fillId="0" borderId="0" xfId="0" applyNumberFormat="1" applyAlignment="1">
      <alignment horizontal="center"/>
    </xf>
    <xf numFmtId="10" fontId="0" fillId="4" borderId="5" xfId="0" applyNumberFormat="1" applyFill="1" applyBorder="1" applyAlignment="1">
      <alignment horizontal="center" vertical="center"/>
    </xf>
    <xf numFmtId="0" fontId="0" fillId="0" borderId="0" xfId="0" applyAlignment="1">
      <alignment horizontal="center" vertical="center"/>
    </xf>
    <xf numFmtId="9" fontId="0" fillId="4" borderId="5" xfId="0" applyNumberFormat="1" applyFill="1" applyBorder="1" applyAlignment="1">
      <alignment horizontal="center" vertical="center"/>
    </xf>
    <xf numFmtId="44" fontId="0" fillId="4" borderId="5" xfId="0" applyNumberFormat="1" applyFill="1" applyBorder="1" applyAlignment="1">
      <alignment horizontal="center" vertical="center"/>
    </xf>
    <xf numFmtId="44" fontId="0" fillId="0" borderId="0" xfId="0" applyNumberFormat="1" applyAlignment="1">
      <alignment horizontal="center" vertical="center"/>
    </xf>
    <xf numFmtId="166" fontId="0" fillId="4" borderId="5" xfId="0" applyNumberFormat="1" applyFill="1" applyBorder="1" applyAlignment="1">
      <alignment horizontal="center" vertical="center"/>
    </xf>
    <xf numFmtId="166" fontId="0" fillId="7" borderId="5" xfId="0" applyNumberFormat="1" applyFill="1" applyBorder="1" applyAlignment="1">
      <alignment horizontal="center" vertical="center"/>
    </xf>
    <xf numFmtId="0" fontId="0" fillId="0" borderId="18" xfId="0" applyBorder="1" applyAlignment="1">
      <alignment vertical="center" wrapText="1"/>
    </xf>
    <xf numFmtId="0" fontId="0" fillId="0" borderId="25" xfId="0" applyBorder="1"/>
    <xf numFmtId="9" fontId="0" fillId="0" borderId="18" xfId="0" applyNumberFormat="1" applyBorder="1" applyAlignment="1">
      <alignment horizontal="center"/>
    </xf>
    <xf numFmtId="0" fontId="0" fillId="0" borderId="26" xfId="0" applyBorder="1"/>
    <xf numFmtId="0" fontId="0" fillId="0" borderId="27" xfId="0" applyBorder="1"/>
    <xf numFmtId="0" fontId="0" fillId="0" borderId="9" xfId="0" applyBorder="1" applyAlignment="1">
      <alignment vertical="center" wrapText="1"/>
    </xf>
    <xf numFmtId="44" fontId="3" fillId="4" borderId="5" xfId="0" applyNumberFormat="1" applyFont="1" applyFill="1" applyBorder="1"/>
    <xf numFmtId="170" fontId="0" fillId="4" borderId="5" xfId="0" applyNumberFormat="1" applyFill="1" applyBorder="1"/>
    <xf numFmtId="170" fontId="0" fillId="7" borderId="5" xfId="0" applyNumberFormat="1" applyFill="1" applyBorder="1"/>
    <xf numFmtId="0" fontId="2" fillId="0" borderId="0" xfId="0" applyFont="1"/>
    <xf numFmtId="0" fontId="0" fillId="0" borderId="11" xfId="0" applyBorder="1"/>
    <xf numFmtId="1" fontId="4" fillId="3" borderId="32"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right" vertical="center"/>
      <protection locked="0"/>
    </xf>
    <xf numFmtId="44" fontId="4" fillId="3" borderId="38" xfId="0" applyNumberFormat="1" applyFont="1" applyFill="1" applyBorder="1" applyAlignment="1" applyProtection="1">
      <alignment horizontal="center" vertical="center"/>
      <protection locked="0"/>
    </xf>
    <xf numFmtId="169" fontId="4" fillId="3" borderId="39" xfId="0" applyNumberFormat="1" applyFont="1" applyFill="1" applyBorder="1" applyAlignment="1" applyProtection="1">
      <alignment horizontal="center" vertical="center"/>
      <protection locked="0"/>
    </xf>
    <xf numFmtId="0" fontId="0" fillId="0" borderId="7" xfId="0" applyBorder="1" applyAlignment="1">
      <alignment horizontal="center"/>
    </xf>
    <xf numFmtId="44" fontId="5" fillId="7" borderId="5" xfId="1" applyFont="1" applyFill="1" applyBorder="1" applyAlignment="1">
      <alignment horizontal="right" vertical="center"/>
    </xf>
    <xf numFmtId="0" fontId="0" fillId="0" borderId="0" xfId="0" applyAlignment="1">
      <alignment horizontal="center" wrapText="1"/>
    </xf>
    <xf numFmtId="0" fontId="0" fillId="0" borderId="7" xfId="0" applyBorder="1" applyAlignment="1">
      <alignment horizontal="center" wrapText="1"/>
    </xf>
    <xf numFmtId="0" fontId="0" fillId="0" borderId="17" xfId="0" applyBorder="1"/>
    <xf numFmtId="0" fontId="0" fillId="0" borderId="15" xfId="0" applyBorder="1"/>
    <xf numFmtId="1" fontId="0" fillId="8" borderId="5" xfId="0" applyNumberFormat="1" applyFill="1" applyBorder="1" applyAlignment="1">
      <alignment horizontal="center"/>
    </xf>
    <xf numFmtId="0" fontId="0" fillId="0" borderId="15" xfId="0" applyBorder="1" applyAlignment="1">
      <alignment horizontal="center"/>
    </xf>
    <xf numFmtId="44" fontId="0" fillId="8" borderId="5" xfId="0" applyNumberFormat="1" applyFill="1" applyBorder="1" applyAlignment="1">
      <alignment horizontal="center"/>
    </xf>
    <xf numFmtId="170" fontId="0" fillId="8" borderId="5" xfId="0" applyNumberFormat="1" applyFill="1" applyBorder="1" applyAlignment="1">
      <alignment horizontal="center"/>
    </xf>
    <xf numFmtId="166" fontId="0" fillId="8" borderId="5" xfId="0" applyNumberFormat="1" applyFill="1" applyBorder="1"/>
    <xf numFmtId="0" fontId="0" fillId="0" borderId="17" xfId="0" applyBorder="1" applyAlignment="1">
      <alignment vertical="center" wrapText="1"/>
    </xf>
    <xf numFmtId="44" fontId="0" fillId="6" borderId="5" xfId="0" applyNumberFormat="1" applyFill="1" applyBorder="1" applyAlignment="1">
      <alignment horizontal="center"/>
    </xf>
    <xf numFmtId="0" fontId="0" fillId="0" borderId="17" xfId="0" applyBorder="1" applyAlignment="1">
      <alignment wrapText="1"/>
    </xf>
    <xf numFmtId="44" fontId="0" fillId="8" borderId="5" xfId="0" applyNumberFormat="1" applyFill="1" applyBorder="1" applyAlignment="1">
      <alignment horizontal="center" vertical="center"/>
    </xf>
    <xf numFmtId="0" fontId="0" fillId="0" borderId="7" xfId="0" applyBorder="1" applyAlignment="1">
      <alignment horizontal="center" vertical="center"/>
    </xf>
    <xf numFmtId="171" fontId="0" fillId="0" borderId="7" xfId="0" applyNumberFormat="1" applyBorder="1" applyAlignment="1">
      <alignment horizontal="center" vertical="center"/>
    </xf>
    <xf numFmtId="166" fontId="3" fillId="7" borderId="5" xfId="0" applyNumberFormat="1" applyFont="1" applyFill="1" applyBorder="1" applyAlignment="1">
      <alignment horizontal="center"/>
    </xf>
    <xf numFmtId="166" fontId="2" fillId="0" borderId="15" xfId="0" applyNumberFormat="1" applyFont="1" applyBorder="1"/>
    <xf numFmtId="166" fontId="2" fillId="0" borderId="40" xfId="0" applyNumberFormat="1" applyFont="1" applyBorder="1"/>
    <xf numFmtId="166" fontId="2" fillId="0" borderId="36" xfId="0" applyNumberFormat="1" applyFont="1" applyBorder="1" applyAlignment="1">
      <alignment horizontal="center"/>
    </xf>
    <xf numFmtId="0" fontId="0" fillId="0" borderId="36" xfId="0" applyBorder="1"/>
    <xf numFmtId="0" fontId="0" fillId="0" borderId="41" xfId="0" applyBorder="1"/>
    <xf numFmtId="0" fontId="3" fillId="0" borderId="0" xfId="0" applyFont="1" applyAlignment="1">
      <alignment horizontal="center" vertical="center"/>
    </xf>
    <xf numFmtId="0" fontId="0" fillId="0" borderId="0" xfId="0" applyAlignment="1">
      <alignment horizontal="left" vertical="center"/>
    </xf>
    <xf numFmtId="0" fontId="0" fillId="8" borderId="5" xfId="0" applyFill="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0" fillId="0" borderId="15" xfId="0" applyBorder="1" applyAlignment="1">
      <alignment horizontal="center" vertical="center"/>
    </xf>
    <xf numFmtId="166" fontId="0" fillId="7" borderId="5" xfId="0" applyNumberFormat="1" applyFill="1" applyBorder="1" applyAlignment="1">
      <alignment horizontal="center"/>
    </xf>
    <xf numFmtId="0" fontId="0" fillId="0" borderId="0" xfId="0" applyAlignment="1">
      <alignment horizontal="left"/>
    </xf>
    <xf numFmtId="166" fontId="0" fillId="8" borderId="5" xfId="0" applyNumberFormat="1" applyFill="1" applyBorder="1" applyAlignment="1">
      <alignment horizontal="center"/>
    </xf>
    <xf numFmtId="0" fontId="2" fillId="0" borderId="0" xfId="0" applyFont="1" applyAlignment="1">
      <alignment horizontal="center" vertical="center" wrapText="1"/>
    </xf>
    <xf numFmtId="166" fontId="2" fillId="0" borderId="17" xfId="0" applyNumberFormat="1" applyFont="1" applyBorder="1"/>
    <xf numFmtId="166" fontId="2" fillId="0" borderId="0" xfId="0" applyNumberFormat="1" applyFont="1" applyAlignment="1">
      <alignment horizontal="center"/>
    </xf>
    <xf numFmtId="0" fontId="0" fillId="0" borderId="40" xfId="0" applyBorder="1"/>
    <xf numFmtId="0" fontId="0" fillId="0" borderId="36" xfId="0" applyBorder="1" applyAlignment="1">
      <alignment horizontal="center"/>
    </xf>
    <xf numFmtId="0" fontId="0" fillId="2" borderId="42" xfId="0" applyFill="1" applyBorder="1" applyAlignment="1">
      <alignment horizontal="center" vertical="center" wrapText="1"/>
    </xf>
    <xf numFmtId="166" fontId="17" fillId="4" borderId="5" xfId="0" applyNumberFormat="1" applyFont="1" applyFill="1" applyBorder="1" applyAlignment="1">
      <alignment horizontal="right" vertical="center"/>
    </xf>
    <xf numFmtId="44" fontId="17" fillId="2" borderId="43" xfId="0" applyNumberFormat="1" applyFont="1" applyFill="1" applyBorder="1" applyAlignment="1">
      <alignment horizontal="center" vertical="center"/>
    </xf>
    <xf numFmtId="171" fontId="0" fillId="4" borderId="7" xfId="0" applyNumberFormat="1" applyFill="1" applyBorder="1" applyAlignment="1">
      <alignment vertical="center"/>
    </xf>
    <xf numFmtId="171" fontId="0" fillId="4" borderId="21" xfId="0" applyNumberFormat="1" applyFill="1" applyBorder="1" applyAlignment="1">
      <alignment horizontal="center" vertical="center"/>
    </xf>
    <xf numFmtId="1" fontId="0" fillId="2" borderId="0" xfId="0" applyNumberFormat="1" applyFill="1" applyAlignment="1">
      <alignment vertical="center"/>
    </xf>
    <xf numFmtId="166" fontId="4" fillId="3" borderId="2" xfId="2" applyNumberFormat="1" applyFont="1" applyFill="1" applyBorder="1" applyAlignment="1" applyProtection="1">
      <alignment horizontal="right" vertical="center"/>
      <protection locked="0"/>
    </xf>
    <xf numFmtId="0" fontId="14" fillId="2" borderId="0" xfId="0" applyFont="1" applyFill="1" applyAlignment="1">
      <alignment horizontal="left" vertical="center"/>
    </xf>
    <xf numFmtId="0" fontId="0" fillId="2" borderId="0" xfId="0" applyFill="1" applyAlignment="1">
      <alignment vertical="center" wrapText="1"/>
    </xf>
    <xf numFmtId="0" fontId="3" fillId="2" borderId="4" xfId="0" applyFont="1" applyFill="1" applyBorder="1" applyAlignment="1">
      <alignment horizontal="right" vertical="center"/>
    </xf>
    <xf numFmtId="0" fontId="5" fillId="4" borderId="5" xfId="0" applyFont="1" applyFill="1" applyBorder="1" applyAlignment="1">
      <alignment horizontal="right"/>
    </xf>
    <xf numFmtId="0" fontId="3" fillId="2" borderId="4" xfId="0" applyFont="1" applyFill="1" applyBorder="1" applyAlignment="1">
      <alignment horizontal="left" vertical="center" wrapText="1"/>
    </xf>
    <xf numFmtId="10" fontId="3" fillId="4" borderId="5" xfId="2" applyNumberFormat="1" applyFont="1" applyFill="1" applyBorder="1" applyAlignment="1" applyProtection="1">
      <alignment horizontal="right" vertical="center"/>
    </xf>
    <xf numFmtId="0" fontId="3" fillId="2" borderId="4" xfId="0" applyFont="1" applyFill="1" applyBorder="1" applyAlignment="1">
      <alignment horizontal="left" vertical="center"/>
    </xf>
    <xf numFmtId="0" fontId="3" fillId="2" borderId="5" xfId="0" applyFont="1" applyFill="1" applyBorder="1" applyAlignment="1">
      <alignment horizontal="right" vertical="center"/>
    </xf>
    <xf numFmtId="10" fontId="5" fillId="4" borderId="5" xfId="2" applyNumberFormat="1" applyFont="1" applyFill="1" applyBorder="1" applyAlignment="1" applyProtection="1">
      <alignment horizontal="right" vertical="center"/>
    </xf>
    <xf numFmtId="44" fontId="4" fillId="4" borderId="5" xfId="1" applyFont="1" applyFill="1" applyBorder="1" applyAlignment="1" applyProtection="1">
      <alignment horizontal="right" vertical="center"/>
    </xf>
    <xf numFmtId="164" fontId="4" fillId="2" borderId="0" xfId="0" applyNumberFormat="1" applyFont="1" applyFill="1" applyAlignment="1">
      <alignment vertical="center"/>
    </xf>
    <xf numFmtId="0" fontId="0" fillId="2" borderId="0" xfId="0" applyFill="1" applyAlignment="1">
      <alignment horizontal="left" vertical="center"/>
    </xf>
    <xf numFmtId="0" fontId="0" fillId="2" borderId="0" xfId="0" applyFill="1" applyAlignment="1">
      <alignment horizontal="left" vertical="center" wrapText="1"/>
    </xf>
    <xf numFmtId="0" fontId="4" fillId="4" borderId="0" xfId="0" applyFont="1" applyFill="1" applyAlignment="1">
      <alignment horizontal="right" vertical="center"/>
    </xf>
    <xf numFmtId="0" fontId="8" fillId="2" borderId="0" xfId="0" applyFont="1" applyFill="1" applyAlignment="1">
      <alignment horizontal="left" vertical="center" wrapText="1"/>
    </xf>
    <xf numFmtId="0" fontId="0" fillId="0" borderId="16" xfId="0" applyBorder="1"/>
    <xf numFmtId="0" fontId="0" fillId="0" borderId="37" xfId="0" applyBorder="1"/>
    <xf numFmtId="0" fontId="0" fillId="0" borderId="19" xfId="0" applyBorder="1"/>
    <xf numFmtId="0" fontId="12" fillId="0" borderId="30" xfId="0" applyFont="1" applyBorder="1"/>
    <xf numFmtId="0" fontId="0" fillId="0" borderId="31" xfId="0" applyBorder="1" applyAlignment="1">
      <alignment horizontal="center"/>
    </xf>
    <xf numFmtId="1" fontId="5" fillId="0" borderId="33" xfId="0" applyNumberFormat="1" applyFont="1" applyBorder="1" applyAlignment="1">
      <alignment horizontal="center" vertical="center"/>
    </xf>
    <xf numFmtId="171" fontId="0" fillId="4" borderId="11" xfId="0" applyNumberFormat="1" applyFill="1" applyBorder="1" applyAlignment="1">
      <alignment vertical="center"/>
    </xf>
    <xf numFmtId="171" fontId="0" fillId="4" borderId="18" xfId="0" applyNumberFormat="1" applyFill="1" applyBorder="1" applyAlignment="1">
      <alignment horizontal="center" vertical="center"/>
    </xf>
    <xf numFmtId="0" fontId="0" fillId="0" borderId="7" xfId="0" applyBorder="1" applyAlignment="1">
      <alignment horizontal="center"/>
    </xf>
    <xf numFmtId="0" fontId="3" fillId="0" borderId="23" xfId="0" applyFont="1" applyBorder="1" applyAlignment="1">
      <alignment horizontal="center" vertical="center"/>
    </xf>
    <xf numFmtId="0" fontId="3" fillId="0" borderId="6" xfId="0" applyFont="1" applyBorder="1" applyAlignment="1">
      <alignment horizontal="center" vertical="center"/>
    </xf>
    <xf numFmtId="0" fontId="3" fillId="0" borderId="24" xfId="0" applyFont="1" applyBorder="1" applyAlignment="1">
      <alignment horizontal="center" vertical="center"/>
    </xf>
    <xf numFmtId="0" fontId="15" fillId="2" borderId="4" xfId="0" applyFont="1" applyFill="1" applyBorder="1" applyAlignment="1">
      <alignment horizontal="center" vertical="center"/>
    </xf>
    <xf numFmtId="0" fontId="15" fillId="2" borderId="13" xfId="0" applyFont="1" applyFill="1" applyBorder="1" applyAlignment="1">
      <alignment horizontal="center" vertical="center"/>
    </xf>
    <xf numFmtId="0" fontId="2" fillId="2" borderId="6" xfId="0" applyFont="1" applyFill="1" applyBorder="1" applyAlignment="1">
      <alignment horizontal="right" vertical="center"/>
    </xf>
    <xf numFmtId="0" fontId="12" fillId="0" borderId="28" xfId="0" applyFont="1" applyBorder="1" applyAlignment="1">
      <alignment horizontal="center"/>
    </xf>
    <xf numFmtId="0" fontId="12" fillId="0" borderId="29" xfId="0" applyFont="1" applyBorder="1" applyAlignment="1">
      <alignment horizont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9" xfId="0" applyFont="1" applyFill="1" applyBorder="1" applyAlignment="1">
      <alignment horizontal="center" vertical="center"/>
    </xf>
    <xf numFmtId="0" fontId="0" fillId="4" borderId="16" xfId="0" applyFill="1" applyBorder="1" applyAlignment="1">
      <alignment horizontal="center" vertical="center"/>
    </xf>
    <xf numFmtId="0" fontId="0" fillId="4" borderId="7" xfId="0" applyFill="1" applyBorder="1" applyAlignment="1">
      <alignment horizontal="center" vertical="center"/>
    </xf>
    <xf numFmtId="0" fontId="0" fillId="4" borderId="4"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11" fillId="2" borderId="6" xfId="0" applyFont="1" applyFill="1" applyBorder="1" applyAlignment="1">
      <alignment horizontal="right" vertical="top"/>
    </xf>
    <xf numFmtId="0" fontId="0" fillId="2" borderId="0" xfId="0" applyFill="1" applyAlignment="1">
      <alignment horizontal="center" vertical="center" wrapText="1"/>
    </xf>
    <xf numFmtId="0" fontId="15" fillId="0" borderId="0" xfId="0" applyFont="1" applyAlignment="1">
      <alignment horizontal="center"/>
    </xf>
    <xf numFmtId="0" fontId="18" fillId="2" borderId="0" xfId="0" applyFont="1" applyFill="1" applyAlignment="1">
      <alignment horizontal="center" vertical="center" wrapText="1"/>
    </xf>
    <xf numFmtId="0" fontId="15" fillId="2" borderId="0" xfId="0" applyFont="1" applyFill="1" applyAlignment="1">
      <alignment horizontal="center" vertical="center"/>
    </xf>
    <xf numFmtId="0" fontId="16" fillId="2" borderId="0" xfId="0" applyFont="1" applyFill="1" applyAlignment="1">
      <alignment horizontal="center" vertical="center"/>
    </xf>
    <xf numFmtId="170" fontId="0" fillId="0" borderId="20" xfId="0" applyNumberFormat="1" applyBorder="1" applyAlignment="1">
      <alignment horizontal="center"/>
    </xf>
    <xf numFmtId="170" fontId="0" fillId="0" borderId="21" xfId="0" applyNumberFormat="1" applyBorder="1" applyAlignment="1">
      <alignment horizontal="center"/>
    </xf>
    <xf numFmtId="0" fontId="3" fillId="0" borderId="23" xfId="0" applyFont="1" applyBorder="1" applyAlignment="1">
      <alignment horizontal="center"/>
    </xf>
    <xf numFmtId="0" fontId="3" fillId="0" borderId="6" xfId="0" applyFont="1" applyBorder="1" applyAlignment="1">
      <alignment horizontal="center"/>
    </xf>
    <xf numFmtId="0" fontId="3" fillId="0" borderId="24" xfId="0" applyFont="1" applyBorder="1" applyAlignment="1">
      <alignment horizontal="center"/>
    </xf>
    <xf numFmtId="0" fontId="15" fillId="0" borderId="0" xfId="0" applyFont="1" applyAlignment="1">
      <alignment horizontal="center" vertical="center"/>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9" fontId="4" fillId="4" borderId="5" xfId="1" applyNumberFormat="1" applyFont="1" applyFill="1" applyBorder="1" applyAlignment="1">
      <alignment horizontal="right" vertical="center"/>
    </xf>
    <xf numFmtId="166" fontId="4" fillId="4" borderId="5" xfId="1" applyNumberFormat="1" applyFont="1" applyFill="1" applyBorder="1" applyAlignment="1">
      <alignment horizontal="right" vertical="center"/>
    </xf>
  </cellXfs>
  <cellStyles count="6">
    <cellStyle name="Monétaire" xfId="1" builtinId="4"/>
    <cellStyle name="Monétaire 2" xfId="4" xr:uid="{9A7E44A9-5F73-4A60-9E15-7158ACD04E36}"/>
    <cellStyle name="Normal" xfId="0" builtinId="0"/>
    <cellStyle name="Normal 2" xfId="3" xr:uid="{F7CB5C6F-BDD8-47E8-B5F2-D191453C04A1}"/>
    <cellStyle name="Pourcentage" xfId="2" builtinId="5"/>
    <cellStyle name="Pourcentage 2" xfId="5" xr:uid="{DC56AB8E-5AC4-4362-B2CD-2088DCC3C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85725</xdr:colOff>
      <xdr:row>2</xdr:row>
      <xdr:rowOff>9525</xdr:rowOff>
    </xdr:from>
    <xdr:to>
      <xdr:col>2</xdr:col>
      <xdr:colOff>457200</xdr:colOff>
      <xdr:row>13</xdr:row>
      <xdr:rowOff>19050</xdr:rowOff>
    </xdr:to>
    <xdr:sp macro="" textlink="">
      <xdr:nvSpPr>
        <xdr:cNvPr id="2" name="Accolade fermante 1">
          <a:extLst>
            <a:ext uri="{FF2B5EF4-FFF2-40B4-BE49-F238E27FC236}">
              <a16:creationId xmlns:a16="http://schemas.microsoft.com/office/drawing/2014/main" id="{BEC4A99A-5132-8101-354F-4C6DB163E466}"/>
            </a:ext>
          </a:extLst>
        </xdr:cNvPr>
        <xdr:cNvSpPr/>
      </xdr:nvSpPr>
      <xdr:spPr>
        <a:xfrm>
          <a:off x="4362450" y="476250"/>
          <a:ext cx="371475" cy="2400300"/>
        </a:xfrm>
        <a:prstGeom prst="rightBrace">
          <a:avLst>
            <a:gd name="adj1" fmla="val 8333"/>
            <a:gd name="adj2" fmla="val 52778"/>
          </a:avLst>
        </a:prstGeom>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xdr:col>
      <xdr:colOff>47625</xdr:colOff>
      <xdr:row>14</xdr:row>
      <xdr:rowOff>85725</xdr:rowOff>
    </xdr:from>
    <xdr:to>
      <xdr:col>2</xdr:col>
      <xdr:colOff>457200</xdr:colOff>
      <xdr:row>14</xdr:row>
      <xdr:rowOff>85725</xdr:rowOff>
    </xdr:to>
    <xdr:cxnSp macro="">
      <xdr:nvCxnSpPr>
        <xdr:cNvPr id="7" name="Connecteur droit avec flèche 6">
          <a:extLst>
            <a:ext uri="{FF2B5EF4-FFF2-40B4-BE49-F238E27FC236}">
              <a16:creationId xmlns:a16="http://schemas.microsoft.com/office/drawing/2014/main" id="{1054E893-414F-6B50-B091-999E42E9C8A7}"/>
            </a:ext>
          </a:extLst>
        </xdr:cNvPr>
        <xdr:cNvCxnSpPr/>
      </xdr:nvCxnSpPr>
      <xdr:spPr>
        <a:xfrm>
          <a:off x="4324350" y="2952750"/>
          <a:ext cx="409575"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238125</xdr:colOff>
      <xdr:row>1</xdr:row>
      <xdr:rowOff>66675</xdr:rowOff>
    </xdr:from>
    <xdr:to>
      <xdr:col>5</xdr:col>
      <xdr:colOff>419932</xdr:colOff>
      <xdr:row>6</xdr:row>
      <xdr:rowOff>162071</xdr:rowOff>
    </xdr:to>
    <xdr:pic>
      <xdr:nvPicPr>
        <xdr:cNvPr id="2" name="Image 1">
          <a:extLst>
            <a:ext uri="{FF2B5EF4-FFF2-40B4-BE49-F238E27FC236}">
              <a16:creationId xmlns:a16="http://schemas.microsoft.com/office/drawing/2014/main" id="{9CD8B577-B66A-8EE7-6494-F1ECBE2DB6AE}"/>
            </a:ext>
          </a:extLst>
        </xdr:cNvPr>
        <xdr:cNvPicPr>
          <a:picLocks noChangeAspect="1"/>
        </xdr:cNvPicPr>
      </xdr:nvPicPr>
      <xdr:blipFill>
        <a:blip xmlns:r="http://schemas.openxmlformats.org/officeDocument/2006/relationships" r:embed="rId1"/>
        <a:stretch>
          <a:fillRect/>
        </a:stretch>
      </xdr:blipFill>
      <xdr:spPr>
        <a:xfrm>
          <a:off x="238125" y="66675"/>
          <a:ext cx="5963482" cy="1047896"/>
        </a:xfrm>
        <a:prstGeom prst="rect">
          <a:avLst/>
        </a:prstGeom>
      </xdr:spPr>
    </xdr:pic>
    <xdr:clientData/>
  </xdr:twoCellAnchor>
  <xdr:twoCellAnchor>
    <xdr:from>
      <xdr:col>0</xdr:col>
      <xdr:colOff>293077</xdr:colOff>
      <xdr:row>1</xdr:row>
      <xdr:rowOff>175846</xdr:rowOff>
    </xdr:from>
    <xdr:to>
      <xdr:col>0</xdr:col>
      <xdr:colOff>813288</xdr:colOff>
      <xdr:row>6</xdr:row>
      <xdr:rowOff>43961</xdr:rowOff>
    </xdr:to>
    <xdr:sp macro="" textlink="">
      <xdr:nvSpPr>
        <xdr:cNvPr id="3" name="Rectangle : coins arrondis 2">
          <a:extLst>
            <a:ext uri="{FF2B5EF4-FFF2-40B4-BE49-F238E27FC236}">
              <a16:creationId xmlns:a16="http://schemas.microsoft.com/office/drawing/2014/main" id="{27E0D9FC-B2D6-6578-97C1-3BE37E6315E3}"/>
            </a:ext>
          </a:extLst>
        </xdr:cNvPr>
        <xdr:cNvSpPr/>
      </xdr:nvSpPr>
      <xdr:spPr>
        <a:xfrm>
          <a:off x="293077" y="468923"/>
          <a:ext cx="520211" cy="820615"/>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accent1">
                <a:lumMod val="75000"/>
              </a:schemeClr>
            </a:solidFill>
          </a:endParaRPr>
        </a:p>
        <a:p>
          <a:pPr algn="l"/>
          <a:r>
            <a:rPr lang="fr-FR" sz="1100">
              <a:solidFill>
                <a:schemeClr val="accent1">
                  <a:lumMod val="75000"/>
                </a:schemeClr>
              </a:solidFill>
            </a:rPr>
            <a:t>8 h</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104775</xdr:rowOff>
    </xdr:from>
    <xdr:to>
      <xdr:col>7</xdr:col>
      <xdr:colOff>115342</xdr:colOff>
      <xdr:row>5</xdr:row>
      <xdr:rowOff>181119</xdr:rowOff>
    </xdr:to>
    <xdr:pic>
      <xdr:nvPicPr>
        <xdr:cNvPr id="2" name="Image 1">
          <a:extLst>
            <a:ext uri="{FF2B5EF4-FFF2-40B4-BE49-F238E27FC236}">
              <a16:creationId xmlns:a16="http://schemas.microsoft.com/office/drawing/2014/main" id="{4C9DE964-8107-2410-F1DD-9B40E4C19D26}"/>
            </a:ext>
          </a:extLst>
        </xdr:cNvPr>
        <xdr:cNvPicPr>
          <a:picLocks noChangeAspect="1"/>
        </xdr:cNvPicPr>
      </xdr:nvPicPr>
      <xdr:blipFill>
        <a:blip xmlns:r="http://schemas.openxmlformats.org/officeDocument/2006/relationships" r:embed="rId1"/>
        <a:stretch>
          <a:fillRect/>
        </a:stretch>
      </xdr:blipFill>
      <xdr:spPr>
        <a:xfrm>
          <a:off x="190500" y="104775"/>
          <a:ext cx="7468642" cy="1028844"/>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F957-5214-4FC4-B7D3-9A73B6F9FE2B}">
  <sheetPr>
    <pageSetUpPr fitToPage="1"/>
  </sheetPr>
  <dimension ref="A1:AE244"/>
  <sheetViews>
    <sheetView tabSelected="1" view="pageBreakPreview" zoomScale="90" zoomScaleNormal="100" zoomScaleSheetLayoutView="90" workbookViewId="0">
      <selection activeCell="B50" sqref="B50:B61"/>
    </sheetView>
  </sheetViews>
  <sheetFormatPr baseColWidth="10" defaultRowHeight="15" x14ac:dyDescent="0.25"/>
  <cols>
    <col min="1" max="1" width="87.5703125" style="42" customWidth="1"/>
    <col min="2" max="2" width="26.140625" style="42" customWidth="1"/>
    <col min="3" max="3" width="16.28515625" style="42" customWidth="1"/>
    <col min="4" max="4" width="45" style="42" hidden="1" customWidth="1"/>
    <col min="5" max="5" width="19.140625" style="42" hidden="1" customWidth="1"/>
    <col min="6" max="6" width="23.85546875" style="42" hidden="1" customWidth="1"/>
    <col min="7" max="7" width="24.28515625" style="42" hidden="1" customWidth="1"/>
    <col min="8" max="8" width="11.42578125" style="42" hidden="1" customWidth="1"/>
    <col min="9" max="9" width="21.28515625" style="42" hidden="1" customWidth="1"/>
    <col min="10" max="10" width="11.42578125" style="42"/>
    <col min="11" max="29" width="11.42578125" style="1"/>
    <col min="30" max="256" width="11.42578125" style="42"/>
    <col min="257" max="257" width="60" style="42" customWidth="1"/>
    <col min="258" max="258" width="26.140625" style="42" customWidth="1"/>
    <col min="259" max="259" width="16.28515625" style="42" customWidth="1"/>
    <col min="260" max="260" width="11.42578125" style="42"/>
    <col min="261" max="261" width="19.140625" style="42" customWidth="1"/>
    <col min="262" max="262" width="15" style="42" customWidth="1"/>
    <col min="263" max="263" width="24.28515625" style="42" customWidth="1"/>
    <col min="264" max="512" width="11.42578125" style="42"/>
    <col min="513" max="513" width="60" style="42" customWidth="1"/>
    <col min="514" max="514" width="26.140625" style="42" customWidth="1"/>
    <col min="515" max="515" width="16.28515625" style="42" customWidth="1"/>
    <col min="516" max="516" width="11.42578125" style="42"/>
    <col min="517" max="517" width="19.140625" style="42" customWidth="1"/>
    <col min="518" max="518" width="15" style="42" customWidth="1"/>
    <col min="519" max="519" width="24.28515625" style="42" customWidth="1"/>
    <col min="520" max="768" width="11.42578125" style="42"/>
    <col min="769" max="769" width="60" style="42" customWidth="1"/>
    <col min="770" max="770" width="26.140625" style="42" customWidth="1"/>
    <col min="771" max="771" width="16.28515625" style="42" customWidth="1"/>
    <col min="772" max="772" width="11.42578125" style="42"/>
    <col min="773" max="773" width="19.140625" style="42" customWidth="1"/>
    <col min="774" max="774" width="15" style="42" customWidth="1"/>
    <col min="775" max="775" width="24.28515625" style="42" customWidth="1"/>
    <col min="776" max="1024" width="11.42578125" style="42"/>
    <col min="1025" max="1025" width="60" style="42" customWidth="1"/>
    <col min="1026" max="1026" width="26.140625" style="42" customWidth="1"/>
    <col min="1027" max="1027" width="16.28515625" style="42" customWidth="1"/>
    <col min="1028" max="1028" width="11.42578125" style="42"/>
    <col min="1029" max="1029" width="19.140625" style="42" customWidth="1"/>
    <col min="1030" max="1030" width="15" style="42" customWidth="1"/>
    <col min="1031" max="1031" width="24.28515625" style="42" customWidth="1"/>
    <col min="1032" max="1280" width="11.42578125" style="42"/>
    <col min="1281" max="1281" width="60" style="42" customWidth="1"/>
    <col min="1282" max="1282" width="26.140625" style="42" customWidth="1"/>
    <col min="1283" max="1283" width="16.28515625" style="42" customWidth="1"/>
    <col min="1284" max="1284" width="11.42578125" style="42"/>
    <col min="1285" max="1285" width="19.140625" style="42" customWidth="1"/>
    <col min="1286" max="1286" width="15" style="42" customWidth="1"/>
    <col min="1287" max="1287" width="24.28515625" style="42" customWidth="1"/>
    <col min="1288" max="1536" width="11.42578125" style="42"/>
    <col min="1537" max="1537" width="60" style="42" customWidth="1"/>
    <col min="1538" max="1538" width="26.140625" style="42" customWidth="1"/>
    <col min="1539" max="1539" width="16.28515625" style="42" customWidth="1"/>
    <col min="1540" max="1540" width="11.42578125" style="42"/>
    <col min="1541" max="1541" width="19.140625" style="42" customWidth="1"/>
    <col min="1542" max="1542" width="15" style="42" customWidth="1"/>
    <col min="1543" max="1543" width="24.28515625" style="42" customWidth="1"/>
    <col min="1544" max="1792" width="11.42578125" style="42"/>
    <col min="1793" max="1793" width="60" style="42" customWidth="1"/>
    <col min="1794" max="1794" width="26.140625" style="42" customWidth="1"/>
    <col min="1795" max="1795" width="16.28515625" style="42" customWidth="1"/>
    <col min="1796" max="1796" width="11.42578125" style="42"/>
    <col min="1797" max="1797" width="19.140625" style="42" customWidth="1"/>
    <col min="1798" max="1798" width="15" style="42" customWidth="1"/>
    <col min="1799" max="1799" width="24.28515625" style="42" customWidth="1"/>
    <col min="1800" max="2048" width="11.42578125" style="42"/>
    <col min="2049" max="2049" width="60" style="42" customWidth="1"/>
    <col min="2050" max="2050" width="26.140625" style="42" customWidth="1"/>
    <col min="2051" max="2051" width="16.28515625" style="42" customWidth="1"/>
    <col min="2052" max="2052" width="11.42578125" style="42"/>
    <col min="2053" max="2053" width="19.140625" style="42" customWidth="1"/>
    <col min="2054" max="2054" width="15" style="42" customWidth="1"/>
    <col min="2055" max="2055" width="24.28515625" style="42" customWidth="1"/>
    <col min="2056" max="2304" width="11.42578125" style="42"/>
    <col min="2305" max="2305" width="60" style="42" customWidth="1"/>
    <col min="2306" max="2306" width="26.140625" style="42" customWidth="1"/>
    <col min="2307" max="2307" width="16.28515625" style="42" customWidth="1"/>
    <col min="2308" max="2308" width="11.42578125" style="42"/>
    <col min="2309" max="2309" width="19.140625" style="42" customWidth="1"/>
    <col min="2310" max="2310" width="15" style="42" customWidth="1"/>
    <col min="2311" max="2311" width="24.28515625" style="42" customWidth="1"/>
    <col min="2312" max="2560" width="11.42578125" style="42"/>
    <col min="2561" max="2561" width="60" style="42" customWidth="1"/>
    <col min="2562" max="2562" width="26.140625" style="42" customWidth="1"/>
    <col min="2563" max="2563" width="16.28515625" style="42" customWidth="1"/>
    <col min="2564" max="2564" width="11.42578125" style="42"/>
    <col min="2565" max="2565" width="19.140625" style="42" customWidth="1"/>
    <col min="2566" max="2566" width="15" style="42" customWidth="1"/>
    <col min="2567" max="2567" width="24.28515625" style="42" customWidth="1"/>
    <col min="2568" max="2816" width="11.42578125" style="42"/>
    <col min="2817" max="2817" width="60" style="42" customWidth="1"/>
    <col min="2818" max="2818" width="26.140625" style="42" customWidth="1"/>
    <col min="2819" max="2819" width="16.28515625" style="42" customWidth="1"/>
    <col min="2820" max="2820" width="11.42578125" style="42"/>
    <col min="2821" max="2821" width="19.140625" style="42" customWidth="1"/>
    <col min="2822" max="2822" width="15" style="42" customWidth="1"/>
    <col min="2823" max="2823" width="24.28515625" style="42" customWidth="1"/>
    <col min="2824" max="3072" width="11.42578125" style="42"/>
    <col min="3073" max="3073" width="60" style="42" customWidth="1"/>
    <col min="3074" max="3074" width="26.140625" style="42" customWidth="1"/>
    <col min="3075" max="3075" width="16.28515625" style="42" customWidth="1"/>
    <col min="3076" max="3076" width="11.42578125" style="42"/>
    <col min="3077" max="3077" width="19.140625" style="42" customWidth="1"/>
    <col min="3078" max="3078" width="15" style="42" customWidth="1"/>
    <col min="3079" max="3079" width="24.28515625" style="42" customWidth="1"/>
    <col min="3080" max="3328" width="11.42578125" style="42"/>
    <col min="3329" max="3329" width="60" style="42" customWidth="1"/>
    <col min="3330" max="3330" width="26.140625" style="42" customWidth="1"/>
    <col min="3331" max="3331" width="16.28515625" style="42" customWidth="1"/>
    <col min="3332" max="3332" width="11.42578125" style="42"/>
    <col min="3333" max="3333" width="19.140625" style="42" customWidth="1"/>
    <col min="3334" max="3334" width="15" style="42" customWidth="1"/>
    <col min="3335" max="3335" width="24.28515625" style="42" customWidth="1"/>
    <col min="3336" max="3584" width="11.42578125" style="42"/>
    <col min="3585" max="3585" width="60" style="42" customWidth="1"/>
    <col min="3586" max="3586" width="26.140625" style="42" customWidth="1"/>
    <col min="3587" max="3587" width="16.28515625" style="42" customWidth="1"/>
    <col min="3588" max="3588" width="11.42578125" style="42"/>
    <col min="3589" max="3589" width="19.140625" style="42" customWidth="1"/>
    <col min="3590" max="3590" width="15" style="42" customWidth="1"/>
    <col min="3591" max="3591" width="24.28515625" style="42" customWidth="1"/>
    <col min="3592" max="3840" width="11.42578125" style="42"/>
    <col min="3841" max="3841" width="60" style="42" customWidth="1"/>
    <col min="3842" max="3842" width="26.140625" style="42" customWidth="1"/>
    <col min="3843" max="3843" width="16.28515625" style="42" customWidth="1"/>
    <col min="3844" max="3844" width="11.42578125" style="42"/>
    <col min="3845" max="3845" width="19.140625" style="42" customWidth="1"/>
    <col min="3846" max="3846" width="15" style="42" customWidth="1"/>
    <col min="3847" max="3847" width="24.28515625" style="42" customWidth="1"/>
    <col min="3848" max="4096" width="11.42578125" style="42"/>
    <col min="4097" max="4097" width="60" style="42" customWidth="1"/>
    <col min="4098" max="4098" width="26.140625" style="42" customWidth="1"/>
    <col min="4099" max="4099" width="16.28515625" style="42" customWidth="1"/>
    <col min="4100" max="4100" width="11.42578125" style="42"/>
    <col min="4101" max="4101" width="19.140625" style="42" customWidth="1"/>
    <col min="4102" max="4102" width="15" style="42" customWidth="1"/>
    <col min="4103" max="4103" width="24.28515625" style="42" customWidth="1"/>
    <col min="4104" max="4352" width="11.42578125" style="42"/>
    <col min="4353" max="4353" width="60" style="42" customWidth="1"/>
    <col min="4354" max="4354" width="26.140625" style="42" customWidth="1"/>
    <col min="4355" max="4355" width="16.28515625" style="42" customWidth="1"/>
    <col min="4356" max="4356" width="11.42578125" style="42"/>
    <col min="4357" max="4357" width="19.140625" style="42" customWidth="1"/>
    <col min="4358" max="4358" width="15" style="42" customWidth="1"/>
    <col min="4359" max="4359" width="24.28515625" style="42" customWidth="1"/>
    <col min="4360" max="4608" width="11.42578125" style="42"/>
    <col min="4609" max="4609" width="60" style="42" customWidth="1"/>
    <col min="4610" max="4610" width="26.140625" style="42" customWidth="1"/>
    <col min="4611" max="4611" width="16.28515625" style="42" customWidth="1"/>
    <col min="4612" max="4612" width="11.42578125" style="42"/>
    <col min="4613" max="4613" width="19.140625" style="42" customWidth="1"/>
    <col min="4614" max="4614" width="15" style="42" customWidth="1"/>
    <col min="4615" max="4615" width="24.28515625" style="42" customWidth="1"/>
    <col min="4616" max="4864" width="11.42578125" style="42"/>
    <col min="4865" max="4865" width="60" style="42" customWidth="1"/>
    <col min="4866" max="4866" width="26.140625" style="42" customWidth="1"/>
    <col min="4867" max="4867" width="16.28515625" style="42" customWidth="1"/>
    <col min="4868" max="4868" width="11.42578125" style="42"/>
    <col min="4869" max="4869" width="19.140625" style="42" customWidth="1"/>
    <col min="4870" max="4870" width="15" style="42" customWidth="1"/>
    <col min="4871" max="4871" width="24.28515625" style="42" customWidth="1"/>
    <col min="4872" max="5120" width="11.42578125" style="42"/>
    <col min="5121" max="5121" width="60" style="42" customWidth="1"/>
    <col min="5122" max="5122" width="26.140625" style="42" customWidth="1"/>
    <col min="5123" max="5123" width="16.28515625" style="42" customWidth="1"/>
    <col min="5124" max="5124" width="11.42578125" style="42"/>
    <col min="5125" max="5125" width="19.140625" style="42" customWidth="1"/>
    <col min="5126" max="5126" width="15" style="42" customWidth="1"/>
    <col min="5127" max="5127" width="24.28515625" style="42" customWidth="1"/>
    <col min="5128" max="5376" width="11.42578125" style="42"/>
    <col min="5377" max="5377" width="60" style="42" customWidth="1"/>
    <col min="5378" max="5378" width="26.140625" style="42" customWidth="1"/>
    <col min="5379" max="5379" width="16.28515625" style="42" customWidth="1"/>
    <col min="5380" max="5380" width="11.42578125" style="42"/>
    <col min="5381" max="5381" width="19.140625" style="42" customWidth="1"/>
    <col min="5382" max="5382" width="15" style="42" customWidth="1"/>
    <col min="5383" max="5383" width="24.28515625" style="42" customWidth="1"/>
    <col min="5384" max="5632" width="11.42578125" style="42"/>
    <col min="5633" max="5633" width="60" style="42" customWidth="1"/>
    <col min="5634" max="5634" width="26.140625" style="42" customWidth="1"/>
    <col min="5635" max="5635" width="16.28515625" style="42" customWidth="1"/>
    <col min="5636" max="5636" width="11.42578125" style="42"/>
    <col min="5637" max="5637" width="19.140625" style="42" customWidth="1"/>
    <col min="5638" max="5638" width="15" style="42" customWidth="1"/>
    <col min="5639" max="5639" width="24.28515625" style="42" customWidth="1"/>
    <col min="5640" max="5888" width="11.42578125" style="42"/>
    <col min="5889" max="5889" width="60" style="42" customWidth="1"/>
    <col min="5890" max="5890" width="26.140625" style="42" customWidth="1"/>
    <col min="5891" max="5891" width="16.28515625" style="42" customWidth="1"/>
    <col min="5892" max="5892" width="11.42578125" style="42"/>
    <col min="5893" max="5893" width="19.140625" style="42" customWidth="1"/>
    <col min="5894" max="5894" width="15" style="42" customWidth="1"/>
    <col min="5895" max="5895" width="24.28515625" style="42" customWidth="1"/>
    <col min="5896" max="6144" width="11.42578125" style="42"/>
    <col min="6145" max="6145" width="60" style="42" customWidth="1"/>
    <col min="6146" max="6146" width="26.140625" style="42" customWidth="1"/>
    <col min="6147" max="6147" width="16.28515625" style="42" customWidth="1"/>
    <col min="6148" max="6148" width="11.42578125" style="42"/>
    <col min="6149" max="6149" width="19.140625" style="42" customWidth="1"/>
    <col min="6150" max="6150" width="15" style="42" customWidth="1"/>
    <col min="6151" max="6151" width="24.28515625" style="42" customWidth="1"/>
    <col min="6152" max="6400" width="11.42578125" style="42"/>
    <col min="6401" max="6401" width="60" style="42" customWidth="1"/>
    <col min="6402" max="6402" width="26.140625" style="42" customWidth="1"/>
    <col min="6403" max="6403" width="16.28515625" style="42" customWidth="1"/>
    <col min="6404" max="6404" width="11.42578125" style="42"/>
    <col min="6405" max="6405" width="19.140625" style="42" customWidth="1"/>
    <col min="6406" max="6406" width="15" style="42" customWidth="1"/>
    <col min="6407" max="6407" width="24.28515625" style="42" customWidth="1"/>
    <col min="6408" max="6656" width="11.42578125" style="42"/>
    <col min="6657" max="6657" width="60" style="42" customWidth="1"/>
    <col min="6658" max="6658" width="26.140625" style="42" customWidth="1"/>
    <col min="6659" max="6659" width="16.28515625" style="42" customWidth="1"/>
    <col min="6660" max="6660" width="11.42578125" style="42"/>
    <col min="6661" max="6661" width="19.140625" style="42" customWidth="1"/>
    <col min="6662" max="6662" width="15" style="42" customWidth="1"/>
    <col min="6663" max="6663" width="24.28515625" style="42" customWidth="1"/>
    <col min="6664" max="6912" width="11.42578125" style="42"/>
    <col min="6913" max="6913" width="60" style="42" customWidth="1"/>
    <col min="6914" max="6914" width="26.140625" style="42" customWidth="1"/>
    <col min="6915" max="6915" width="16.28515625" style="42" customWidth="1"/>
    <col min="6916" max="6916" width="11.42578125" style="42"/>
    <col min="6917" max="6917" width="19.140625" style="42" customWidth="1"/>
    <col min="6918" max="6918" width="15" style="42" customWidth="1"/>
    <col min="6919" max="6919" width="24.28515625" style="42" customWidth="1"/>
    <col min="6920" max="7168" width="11.42578125" style="42"/>
    <col min="7169" max="7169" width="60" style="42" customWidth="1"/>
    <col min="7170" max="7170" width="26.140625" style="42" customWidth="1"/>
    <col min="7171" max="7171" width="16.28515625" style="42" customWidth="1"/>
    <col min="7172" max="7172" width="11.42578125" style="42"/>
    <col min="7173" max="7173" width="19.140625" style="42" customWidth="1"/>
    <col min="7174" max="7174" width="15" style="42" customWidth="1"/>
    <col min="7175" max="7175" width="24.28515625" style="42" customWidth="1"/>
    <col min="7176" max="7424" width="11.42578125" style="42"/>
    <col min="7425" max="7425" width="60" style="42" customWidth="1"/>
    <col min="7426" max="7426" width="26.140625" style="42" customWidth="1"/>
    <col min="7427" max="7427" width="16.28515625" style="42" customWidth="1"/>
    <col min="7428" max="7428" width="11.42578125" style="42"/>
    <col min="7429" max="7429" width="19.140625" style="42" customWidth="1"/>
    <col min="7430" max="7430" width="15" style="42" customWidth="1"/>
    <col min="7431" max="7431" width="24.28515625" style="42" customWidth="1"/>
    <col min="7432" max="7680" width="11.42578125" style="42"/>
    <col min="7681" max="7681" width="60" style="42" customWidth="1"/>
    <col min="7682" max="7682" width="26.140625" style="42" customWidth="1"/>
    <col min="7683" max="7683" width="16.28515625" style="42" customWidth="1"/>
    <col min="7684" max="7684" width="11.42578125" style="42"/>
    <col min="7685" max="7685" width="19.140625" style="42" customWidth="1"/>
    <col min="7686" max="7686" width="15" style="42" customWidth="1"/>
    <col min="7687" max="7687" width="24.28515625" style="42" customWidth="1"/>
    <col min="7688" max="7936" width="11.42578125" style="42"/>
    <col min="7937" max="7937" width="60" style="42" customWidth="1"/>
    <col min="7938" max="7938" width="26.140625" style="42" customWidth="1"/>
    <col min="7939" max="7939" width="16.28515625" style="42" customWidth="1"/>
    <col min="7940" max="7940" width="11.42578125" style="42"/>
    <col min="7941" max="7941" width="19.140625" style="42" customWidth="1"/>
    <col min="7942" max="7942" width="15" style="42" customWidth="1"/>
    <col min="7943" max="7943" width="24.28515625" style="42" customWidth="1"/>
    <col min="7944" max="8192" width="11.42578125" style="42"/>
    <col min="8193" max="8193" width="60" style="42" customWidth="1"/>
    <col min="8194" max="8194" width="26.140625" style="42" customWidth="1"/>
    <col min="8195" max="8195" width="16.28515625" style="42" customWidth="1"/>
    <col min="8196" max="8196" width="11.42578125" style="42"/>
    <col min="8197" max="8197" width="19.140625" style="42" customWidth="1"/>
    <col min="8198" max="8198" width="15" style="42" customWidth="1"/>
    <col min="8199" max="8199" width="24.28515625" style="42" customWidth="1"/>
    <col min="8200" max="8448" width="11.42578125" style="42"/>
    <col min="8449" max="8449" width="60" style="42" customWidth="1"/>
    <col min="8450" max="8450" width="26.140625" style="42" customWidth="1"/>
    <col min="8451" max="8451" width="16.28515625" style="42" customWidth="1"/>
    <col min="8452" max="8452" width="11.42578125" style="42"/>
    <col min="8453" max="8453" width="19.140625" style="42" customWidth="1"/>
    <col min="8454" max="8454" width="15" style="42" customWidth="1"/>
    <col min="8455" max="8455" width="24.28515625" style="42" customWidth="1"/>
    <col min="8456" max="8704" width="11.42578125" style="42"/>
    <col min="8705" max="8705" width="60" style="42" customWidth="1"/>
    <col min="8706" max="8706" width="26.140625" style="42" customWidth="1"/>
    <col min="8707" max="8707" width="16.28515625" style="42" customWidth="1"/>
    <col min="8708" max="8708" width="11.42578125" style="42"/>
    <col min="8709" max="8709" width="19.140625" style="42" customWidth="1"/>
    <col min="8710" max="8710" width="15" style="42" customWidth="1"/>
    <col min="8711" max="8711" width="24.28515625" style="42" customWidth="1"/>
    <col min="8712" max="8960" width="11.42578125" style="42"/>
    <col min="8961" max="8961" width="60" style="42" customWidth="1"/>
    <col min="8962" max="8962" width="26.140625" style="42" customWidth="1"/>
    <col min="8963" max="8963" width="16.28515625" style="42" customWidth="1"/>
    <col min="8964" max="8964" width="11.42578125" style="42"/>
    <col min="8965" max="8965" width="19.140625" style="42" customWidth="1"/>
    <col min="8966" max="8966" width="15" style="42" customWidth="1"/>
    <col min="8967" max="8967" width="24.28515625" style="42" customWidth="1"/>
    <col min="8968" max="9216" width="11.42578125" style="42"/>
    <col min="9217" max="9217" width="60" style="42" customWidth="1"/>
    <col min="9218" max="9218" width="26.140625" style="42" customWidth="1"/>
    <col min="9219" max="9219" width="16.28515625" style="42" customWidth="1"/>
    <col min="9220" max="9220" width="11.42578125" style="42"/>
    <col min="9221" max="9221" width="19.140625" style="42" customWidth="1"/>
    <col min="9222" max="9222" width="15" style="42" customWidth="1"/>
    <col min="9223" max="9223" width="24.28515625" style="42" customWidth="1"/>
    <col min="9224" max="9472" width="11.42578125" style="42"/>
    <col min="9473" max="9473" width="60" style="42" customWidth="1"/>
    <col min="9474" max="9474" width="26.140625" style="42" customWidth="1"/>
    <col min="9475" max="9475" width="16.28515625" style="42" customWidth="1"/>
    <col min="9476" max="9476" width="11.42578125" style="42"/>
    <col min="9477" max="9477" width="19.140625" style="42" customWidth="1"/>
    <col min="9478" max="9478" width="15" style="42" customWidth="1"/>
    <col min="9479" max="9479" width="24.28515625" style="42" customWidth="1"/>
    <col min="9480" max="9728" width="11.42578125" style="42"/>
    <col min="9729" max="9729" width="60" style="42" customWidth="1"/>
    <col min="9730" max="9730" width="26.140625" style="42" customWidth="1"/>
    <col min="9731" max="9731" width="16.28515625" style="42" customWidth="1"/>
    <col min="9732" max="9732" width="11.42578125" style="42"/>
    <col min="9733" max="9733" width="19.140625" style="42" customWidth="1"/>
    <col min="9734" max="9734" width="15" style="42" customWidth="1"/>
    <col min="9735" max="9735" width="24.28515625" style="42" customWidth="1"/>
    <col min="9736" max="9984" width="11.42578125" style="42"/>
    <col min="9985" max="9985" width="60" style="42" customWidth="1"/>
    <col min="9986" max="9986" width="26.140625" style="42" customWidth="1"/>
    <col min="9987" max="9987" width="16.28515625" style="42" customWidth="1"/>
    <col min="9988" max="9988" width="11.42578125" style="42"/>
    <col min="9989" max="9989" width="19.140625" style="42" customWidth="1"/>
    <col min="9990" max="9990" width="15" style="42" customWidth="1"/>
    <col min="9991" max="9991" width="24.28515625" style="42" customWidth="1"/>
    <col min="9992" max="10240" width="11.42578125" style="42"/>
    <col min="10241" max="10241" width="60" style="42" customWidth="1"/>
    <col min="10242" max="10242" width="26.140625" style="42" customWidth="1"/>
    <col min="10243" max="10243" width="16.28515625" style="42" customWidth="1"/>
    <col min="10244" max="10244" width="11.42578125" style="42"/>
    <col min="10245" max="10245" width="19.140625" style="42" customWidth="1"/>
    <col min="10246" max="10246" width="15" style="42" customWidth="1"/>
    <col min="10247" max="10247" width="24.28515625" style="42" customWidth="1"/>
    <col min="10248" max="10496" width="11.42578125" style="42"/>
    <col min="10497" max="10497" width="60" style="42" customWidth="1"/>
    <col min="10498" max="10498" width="26.140625" style="42" customWidth="1"/>
    <col min="10499" max="10499" width="16.28515625" style="42" customWidth="1"/>
    <col min="10500" max="10500" width="11.42578125" style="42"/>
    <col min="10501" max="10501" width="19.140625" style="42" customWidth="1"/>
    <col min="10502" max="10502" width="15" style="42" customWidth="1"/>
    <col min="10503" max="10503" width="24.28515625" style="42" customWidth="1"/>
    <col min="10504" max="10752" width="11.42578125" style="42"/>
    <col min="10753" max="10753" width="60" style="42" customWidth="1"/>
    <col min="10754" max="10754" width="26.140625" style="42" customWidth="1"/>
    <col min="10755" max="10755" width="16.28515625" style="42" customWidth="1"/>
    <col min="10756" max="10756" width="11.42578125" style="42"/>
    <col min="10757" max="10757" width="19.140625" style="42" customWidth="1"/>
    <col min="10758" max="10758" width="15" style="42" customWidth="1"/>
    <col min="10759" max="10759" width="24.28515625" style="42" customWidth="1"/>
    <col min="10760" max="11008" width="11.42578125" style="42"/>
    <col min="11009" max="11009" width="60" style="42" customWidth="1"/>
    <col min="11010" max="11010" width="26.140625" style="42" customWidth="1"/>
    <col min="11011" max="11011" width="16.28515625" style="42" customWidth="1"/>
    <col min="11012" max="11012" width="11.42578125" style="42"/>
    <col min="11013" max="11013" width="19.140625" style="42" customWidth="1"/>
    <col min="11014" max="11014" width="15" style="42" customWidth="1"/>
    <col min="11015" max="11015" width="24.28515625" style="42" customWidth="1"/>
    <col min="11016" max="11264" width="11.42578125" style="42"/>
    <col min="11265" max="11265" width="60" style="42" customWidth="1"/>
    <col min="11266" max="11266" width="26.140625" style="42" customWidth="1"/>
    <col min="11267" max="11267" width="16.28515625" style="42" customWidth="1"/>
    <col min="11268" max="11268" width="11.42578125" style="42"/>
    <col min="11269" max="11269" width="19.140625" style="42" customWidth="1"/>
    <col min="11270" max="11270" width="15" style="42" customWidth="1"/>
    <col min="11271" max="11271" width="24.28515625" style="42" customWidth="1"/>
    <col min="11272" max="11520" width="11.42578125" style="42"/>
    <col min="11521" max="11521" width="60" style="42" customWidth="1"/>
    <col min="11522" max="11522" width="26.140625" style="42" customWidth="1"/>
    <col min="11523" max="11523" width="16.28515625" style="42" customWidth="1"/>
    <col min="11524" max="11524" width="11.42578125" style="42"/>
    <col min="11525" max="11525" width="19.140625" style="42" customWidth="1"/>
    <col min="11526" max="11526" width="15" style="42" customWidth="1"/>
    <col min="11527" max="11527" width="24.28515625" style="42" customWidth="1"/>
    <col min="11528" max="11776" width="11.42578125" style="42"/>
    <col min="11777" max="11777" width="60" style="42" customWidth="1"/>
    <col min="11778" max="11778" width="26.140625" style="42" customWidth="1"/>
    <col min="11779" max="11779" width="16.28515625" style="42" customWidth="1"/>
    <col min="11780" max="11780" width="11.42578125" style="42"/>
    <col min="11781" max="11781" width="19.140625" style="42" customWidth="1"/>
    <col min="11782" max="11782" width="15" style="42" customWidth="1"/>
    <col min="11783" max="11783" width="24.28515625" style="42" customWidth="1"/>
    <col min="11784" max="12032" width="11.42578125" style="42"/>
    <col min="12033" max="12033" width="60" style="42" customWidth="1"/>
    <col min="12034" max="12034" width="26.140625" style="42" customWidth="1"/>
    <col min="12035" max="12035" width="16.28515625" style="42" customWidth="1"/>
    <col min="12036" max="12036" width="11.42578125" style="42"/>
    <col min="12037" max="12037" width="19.140625" style="42" customWidth="1"/>
    <col min="12038" max="12038" width="15" style="42" customWidth="1"/>
    <col min="12039" max="12039" width="24.28515625" style="42" customWidth="1"/>
    <col min="12040" max="12288" width="11.42578125" style="42"/>
    <col min="12289" max="12289" width="60" style="42" customWidth="1"/>
    <col min="12290" max="12290" width="26.140625" style="42" customWidth="1"/>
    <col min="12291" max="12291" width="16.28515625" style="42" customWidth="1"/>
    <col min="12292" max="12292" width="11.42578125" style="42"/>
    <col min="12293" max="12293" width="19.140625" style="42" customWidth="1"/>
    <col min="12294" max="12294" width="15" style="42" customWidth="1"/>
    <col min="12295" max="12295" width="24.28515625" style="42" customWidth="1"/>
    <col min="12296" max="12544" width="11.42578125" style="42"/>
    <col min="12545" max="12545" width="60" style="42" customWidth="1"/>
    <col min="12546" max="12546" width="26.140625" style="42" customWidth="1"/>
    <col min="12547" max="12547" width="16.28515625" style="42" customWidth="1"/>
    <col min="12548" max="12548" width="11.42578125" style="42"/>
    <col min="12549" max="12549" width="19.140625" style="42" customWidth="1"/>
    <col min="12550" max="12550" width="15" style="42" customWidth="1"/>
    <col min="12551" max="12551" width="24.28515625" style="42" customWidth="1"/>
    <col min="12552" max="12800" width="11.42578125" style="42"/>
    <col min="12801" max="12801" width="60" style="42" customWidth="1"/>
    <col min="12802" max="12802" width="26.140625" style="42" customWidth="1"/>
    <col min="12803" max="12803" width="16.28515625" style="42" customWidth="1"/>
    <col min="12804" max="12804" width="11.42578125" style="42"/>
    <col min="12805" max="12805" width="19.140625" style="42" customWidth="1"/>
    <col min="12806" max="12806" width="15" style="42" customWidth="1"/>
    <col min="12807" max="12807" width="24.28515625" style="42" customWidth="1"/>
    <col min="12808" max="13056" width="11.42578125" style="42"/>
    <col min="13057" max="13057" width="60" style="42" customWidth="1"/>
    <col min="13058" max="13058" width="26.140625" style="42" customWidth="1"/>
    <col min="13059" max="13059" width="16.28515625" style="42" customWidth="1"/>
    <col min="13060" max="13060" width="11.42578125" style="42"/>
    <col min="13061" max="13061" width="19.140625" style="42" customWidth="1"/>
    <col min="13062" max="13062" width="15" style="42" customWidth="1"/>
    <col min="13063" max="13063" width="24.28515625" style="42" customWidth="1"/>
    <col min="13064" max="13312" width="11.42578125" style="42"/>
    <col min="13313" max="13313" width="60" style="42" customWidth="1"/>
    <col min="13314" max="13314" width="26.140625" style="42" customWidth="1"/>
    <col min="13315" max="13315" width="16.28515625" style="42" customWidth="1"/>
    <col min="13316" max="13316" width="11.42578125" style="42"/>
    <col min="13317" max="13317" width="19.140625" style="42" customWidth="1"/>
    <col min="13318" max="13318" width="15" style="42" customWidth="1"/>
    <col min="13319" max="13319" width="24.28515625" style="42" customWidth="1"/>
    <col min="13320" max="13568" width="11.42578125" style="42"/>
    <col min="13569" max="13569" width="60" style="42" customWidth="1"/>
    <col min="13570" max="13570" width="26.140625" style="42" customWidth="1"/>
    <col min="13571" max="13571" width="16.28515625" style="42" customWidth="1"/>
    <col min="13572" max="13572" width="11.42578125" style="42"/>
    <col min="13573" max="13573" width="19.140625" style="42" customWidth="1"/>
    <col min="13574" max="13574" width="15" style="42" customWidth="1"/>
    <col min="13575" max="13575" width="24.28515625" style="42" customWidth="1"/>
    <col min="13576" max="13824" width="11.42578125" style="42"/>
    <col min="13825" max="13825" width="60" style="42" customWidth="1"/>
    <col min="13826" max="13826" width="26.140625" style="42" customWidth="1"/>
    <col min="13827" max="13827" width="16.28515625" style="42" customWidth="1"/>
    <col min="13828" max="13828" width="11.42578125" style="42"/>
    <col min="13829" max="13829" width="19.140625" style="42" customWidth="1"/>
    <col min="13830" max="13830" width="15" style="42" customWidth="1"/>
    <col min="13831" max="13831" width="24.28515625" style="42" customWidth="1"/>
    <col min="13832" max="14080" width="11.42578125" style="42"/>
    <col min="14081" max="14081" width="60" style="42" customWidth="1"/>
    <col min="14082" max="14082" width="26.140625" style="42" customWidth="1"/>
    <col min="14083" max="14083" width="16.28515625" style="42" customWidth="1"/>
    <col min="14084" max="14084" width="11.42578125" style="42"/>
    <col min="14085" max="14085" width="19.140625" style="42" customWidth="1"/>
    <col min="14086" max="14086" width="15" style="42" customWidth="1"/>
    <col min="14087" max="14087" width="24.28515625" style="42" customWidth="1"/>
    <col min="14088" max="14336" width="11.42578125" style="42"/>
    <col min="14337" max="14337" width="60" style="42" customWidth="1"/>
    <col min="14338" max="14338" width="26.140625" style="42" customWidth="1"/>
    <col min="14339" max="14339" width="16.28515625" style="42" customWidth="1"/>
    <col min="14340" max="14340" width="11.42578125" style="42"/>
    <col min="14341" max="14341" width="19.140625" style="42" customWidth="1"/>
    <col min="14342" max="14342" width="15" style="42" customWidth="1"/>
    <col min="14343" max="14343" width="24.28515625" style="42" customWidth="1"/>
    <col min="14344" max="14592" width="11.42578125" style="42"/>
    <col min="14593" max="14593" width="60" style="42" customWidth="1"/>
    <col min="14594" max="14594" width="26.140625" style="42" customWidth="1"/>
    <col min="14595" max="14595" width="16.28515625" style="42" customWidth="1"/>
    <col min="14596" max="14596" width="11.42578125" style="42"/>
    <col min="14597" max="14597" width="19.140625" style="42" customWidth="1"/>
    <col min="14598" max="14598" width="15" style="42" customWidth="1"/>
    <col min="14599" max="14599" width="24.28515625" style="42" customWidth="1"/>
    <col min="14600" max="14848" width="11.42578125" style="42"/>
    <col min="14849" max="14849" width="60" style="42" customWidth="1"/>
    <col min="14850" max="14850" width="26.140625" style="42" customWidth="1"/>
    <col min="14851" max="14851" width="16.28515625" style="42" customWidth="1"/>
    <col min="14852" max="14852" width="11.42578125" style="42"/>
    <col min="14853" max="14853" width="19.140625" style="42" customWidth="1"/>
    <col min="14854" max="14854" width="15" style="42" customWidth="1"/>
    <col min="14855" max="14855" width="24.28515625" style="42" customWidth="1"/>
    <col min="14856" max="15104" width="11.42578125" style="42"/>
    <col min="15105" max="15105" width="60" style="42" customWidth="1"/>
    <col min="15106" max="15106" width="26.140625" style="42" customWidth="1"/>
    <col min="15107" max="15107" width="16.28515625" style="42" customWidth="1"/>
    <col min="15108" max="15108" width="11.42578125" style="42"/>
    <col min="15109" max="15109" width="19.140625" style="42" customWidth="1"/>
    <col min="15110" max="15110" width="15" style="42" customWidth="1"/>
    <col min="15111" max="15111" width="24.28515625" style="42" customWidth="1"/>
    <col min="15112" max="15360" width="11.42578125" style="42"/>
    <col min="15361" max="15361" width="60" style="42" customWidth="1"/>
    <col min="15362" max="15362" width="26.140625" style="42" customWidth="1"/>
    <col min="15363" max="15363" width="16.28515625" style="42" customWidth="1"/>
    <col min="15364" max="15364" width="11.42578125" style="42"/>
    <col min="15365" max="15365" width="19.140625" style="42" customWidth="1"/>
    <col min="15366" max="15366" width="15" style="42" customWidth="1"/>
    <col min="15367" max="15367" width="24.28515625" style="42" customWidth="1"/>
    <col min="15368" max="15616" width="11.42578125" style="42"/>
    <col min="15617" max="15617" width="60" style="42" customWidth="1"/>
    <col min="15618" max="15618" width="26.140625" style="42" customWidth="1"/>
    <col min="15619" max="15619" width="16.28515625" style="42" customWidth="1"/>
    <col min="15620" max="15620" width="11.42578125" style="42"/>
    <col min="15621" max="15621" width="19.140625" style="42" customWidth="1"/>
    <col min="15622" max="15622" width="15" style="42" customWidth="1"/>
    <col min="15623" max="15623" width="24.28515625" style="42" customWidth="1"/>
    <col min="15624" max="15872" width="11.42578125" style="42"/>
    <col min="15873" max="15873" width="60" style="42" customWidth="1"/>
    <col min="15874" max="15874" width="26.140625" style="42" customWidth="1"/>
    <col min="15875" max="15875" width="16.28515625" style="42" customWidth="1"/>
    <col min="15876" max="15876" width="11.42578125" style="42"/>
    <col min="15877" max="15877" width="19.140625" style="42" customWidth="1"/>
    <col min="15878" max="15878" width="15" style="42" customWidth="1"/>
    <col min="15879" max="15879" width="24.28515625" style="42" customWidth="1"/>
    <col min="15880" max="16128" width="11.42578125" style="42"/>
    <col min="16129" max="16129" width="60" style="42" customWidth="1"/>
    <col min="16130" max="16130" width="26.140625" style="42" customWidth="1"/>
    <col min="16131" max="16131" width="16.28515625" style="42" customWidth="1"/>
    <col min="16132" max="16132" width="11.42578125" style="42"/>
    <col min="16133" max="16133" width="19.140625" style="42" customWidth="1"/>
    <col min="16134" max="16134" width="15" style="42" customWidth="1"/>
    <col min="16135" max="16135" width="24.28515625" style="42" customWidth="1"/>
    <col min="16136" max="16384" width="11.42578125" style="42"/>
  </cols>
  <sheetData>
    <row r="1" spans="1:31" ht="21.75" thickBot="1" x14ac:dyDescent="0.3">
      <c r="A1" s="184" t="s">
        <v>104</v>
      </c>
      <c r="B1" s="185"/>
      <c r="C1" s="16"/>
      <c r="D1" s="13"/>
      <c r="E1" s="13"/>
      <c r="F1" s="1"/>
      <c r="G1" s="1"/>
      <c r="H1" s="1"/>
      <c r="I1" s="1"/>
      <c r="J1" s="1"/>
    </row>
    <row r="2" spans="1:31" x14ac:dyDescent="0.25">
      <c r="A2" s="199" t="s">
        <v>183</v>
      </c>
      <c r="B2" s="199"/>
      <c r="C2" s="16"/>
      <c r="D2" s="191" t="s">
        <v>178</v>
      </c>
      <c r="E2" s="192"/>
      <c r="F2" s="192"/>
      <c r="G2" s="192"/>
      <c r="H2" s="192"/>
      <c r="I2" s="193"/>
      <c r="J2" s="1"/>
      <c r="AD2" s="1"/>
    </row>
    <row r="3" spans="1:31" ht="15.75" thickBot="1" x14ac:dyDescent="0.3">
      <c r="A3" s="157" t="s">
        <v>127</v>
      </c>
      <c r="B3" s="16"/>
      <c r="C3" s="16"/>
      <c r="G3" s="1"/>
      <c r="H3" s="1"/>
      <c r="I3" s="1"/>
      <c r="J3" s="1"/>
      <c r="AD3" s="1"/>
      <c r="AE3" s="1"/>
    </row>
    <row r="4" spans="1:31" ht="15.75" thickBot="1" x14ac:dyDescent="0.3">
      <c r="A4" s="1"/>
      <c r="B4" s="1"/>
      <c r="C4" s="1"/>
      <c r="D4" s="196" t="s">
        <v>50</v>
      </c>
      <c r="E4" s="197"/>
      <c r="F4" s="198"/>
      <c r="G4" s="196" t="s">
        <v>56</v>
      </c>
      <c r="H4" s="197"/>
      <c r="I4" s="198"/>
      <c r="J4" s="1"/>
      <c r="AD4" s="1"/>
      <c r="AE4" s="1"/>
    </row>
    <row r="5" spans="1:31" ht="45" x14ac:dyDescent="0.25">
      <c r="A5" s="158" t="s">
        <v>146</v>
      </c>
      <c r="B5" s="110"/>
      <c r="C5" s="26"/>
      <c r="D5" s="46" t="s">
        <v>51</v>
      </c>
      <c r="E5" s="178">
        <v>24.129000000000001</v>
      </c>
      <c r="F5" s="47"/>
      <c r="G5" s="46" t="s">
        <v>51</v>
      </c>
      <c r="H5" s="178">
        <v>23.798999999999999</v>
      </c>
      <c r="I5" s="47"/>
      <c r="J5" s="1"/>
      <c r="AD5" s="1"/>
      <c r="AE5" s="1"/>
    </row>
    <row r="6" spans="1:31" x14ac:dyDescent="0.25">
      <c r="A6" s="1" t="s">
        <v>0</v>
      </c>
      <c r="B6" s="2"/>
      <c r="C6" s="1"/>
      <c r="D6" s="48" t="s">
        <v>52</v>
      </c>
      <c r="E6" s="153">
        <v>-12.837999999999999</v>
      </c>
      <c r="F6" s="49"/>
      <c r="G6" s="48" t="s">
        <v>52</v>
      </c>
      <c r="H6" s="153">
        <v>-12.837999999999999</v>
      </c>
      <c r="I6" s="49"/>
      <c r="J6" s="1"/>
      <c r="AD6" s="1"/>
    </row>
    <row r="7" spans="1:31" ht="15.75" thickBot="1" x14ac:dyDescent="0.3">
      <c r="A7" s="1" t="s">
        <v>1</v>
      </c>
      <c r="B7" s="3"/>
      <c r="C7" s="26"/>
      <c r="D7" s="50"/>
      <c r="E7" s="51"/>
      <c r="F7" s="49"/>
      <c r="G7" s="50"/>
      <c r="H7" s="51"/>
      <c r="I7" s="49"/>
      <c r="J7" s="1"/>
    </row>
    <row r="8" spans="1:31" s="1" customFormat="1" ht="21.75" customHeight="1" thickBot="1" x14ac:dyDescent="0.3">
      <c r="A8" s="159" t="s">
        <v>14</v>
      </c>
      <c r="B8" s="160" t="str">
        <f>IF(OR(B5="",B6="",B7=""),"",+B5*B6*B7)</f>
        <v/>
      </c>
      <c r="C8" s="13"/>
      <c r="D8" s="194" t="s">
        <v>54</v>
      </c>
      <c r="E8" s="195"/>
      <c r="F8" s="52" t="s">
        <v>41</v>
      </c>
      <c r="G8" s="194" t="s">
        <v>54</v>
      </c>
      <c r="H8" s="195"/>
      <c r="I8" s="52" t="s">
        <v>41</v>
      </c>
    </row>
    <row r="9" spans="1:31" s="1" customFormat="1" ht="21.75" customHeight="1" thickBot="1" x14ac:dyDescent="0.3">
      <c r="A9" s="159" t="s">
        <v>46</v>
      </c>
      <c r="B9" s="2"/>
      <c r="C9" s="13"/>
      <c r="D9" s="48" t="s">
        <v>57</v>
      </c>
      <c r="E9" s="53">
        <v>1.07</v>
      </c>
      <c r="F9" s="179">
        <v>10.391999999999999</v>
      </c>
      <c r="G9" s="48" t="s">
        <v>62</v>
      </c>
      <c r="H9" s="53">
        <v>1.07</v>
      </c>
      <c r="I9" s="179">
        <v>10.061999999999999</v>
      </c>
    </row>
    <row r="10" spans="1:31" s="1" customFormat="1" ht="33" customHeight="1" thickBot="1" x14ac:dyDescent="0.3">
      <c r="A10" s="159" t="s">
        <v>47</v>
      </c>
      <c r="B10" s="160" t="str">
        <f>IF(B8="","",IF(OR(B9="",B9=0),B8,IF(B9&lt;B8,B9,B8)))</f>
        <v/>
      </c>
      <c r="C10" s="13"/>
      <c r="D10" s="48" t="s">
        <v>58</v>
      </c>
      <c r="E10" s="54" t="s">
        <v>53</v>
      </c>
      <c r="F10" s="55" t="s">
        <v>55</v>
      </c>
      <c r="G10" s="48" t="s">
        <v>63</v>
      </c>
      <c r="H10" s="54" t="s">
        <v>53</v>
      </c>
      <c r="I10" s="55" t="s">
        <v>55</v>
      </c>
    </row>
    <row r="11" spans="1:31" s="1" customFormat="1" ht="15.75" thickBot="1" x14ac:dyDescent="0.3">
      <c r="D11" s="56" t="s">
        <v>59</v>
      </c>
      <c r="E11" s="57">
        <v>1.2</v>
      </c>
      <c r="F11" s="154">
        <v>8.7230000000000008</v>
      </c>
      <c r="G11" s="56" t="s">
        <v>64</v>
      </c>
      <c r="H11" s="57">
        <v>1.2</v>
      </c>
      <c r="I11" s="154">
        <v>8.3930000000000007</v>
      </c>
    </row>
    <row r="12" spans="1:31" s="1" customFormat="1" ht="32.25" customHeight="1" x14ac:dyDescent="0.25">
      <c r="A12" s="158" t="s">
        <v>2</v>
      </c>
      <c r="B12" s="4"/>
      <c r="D12" s="51" t="s">
        <v>60</v>
      </c>
      <c r="E12" s="58" t="str" cm="1">
        <f t="array" ref="E12">_xlfn.IFS(
(AND(B33="Oui",B21&lt;=E9)),"A",
(AND(B33="Oui",B21&lt;E11)),"B",
(AND(B33="Oui",B21&gt;=E11)),"C",
(AND(B33="Non",B21&lt;=E9)),"A1",
(AND(B33="Non",B21&lt;E11)),"B1",
(AND(B33="Non",B21&gt;=E11)),"C1")</f>
        <v>C1</v>
      </c>
      <c r="F12" s="59"/>
      <c r="G12" s="51"/>
      <c r="H12" s="58"/>
      <c r="I12" s="51"/>
    </row>
    <row r="13" spans="1:31" s="1" customFormat="1" ht="32.25" customHeight="1" thickBot="1" x14ac:dyDescent="0.3">
      <c r="A13" s="158" t="s">
        <v>3</v>
      </c>
      <c r="B13" s="4"/>
      <c r="D13" s="51" t="s">
        <v>61</v>
      </c>
      <c r="E13" s="58" t="e">
        <f>ROUND(E5+(E6*B21),2)</f>
        <v>#VALUE!</v>
      </c>
      <c r="F13" s="59"/>
      <c r="G13" s="51"/>
      <c r="H13" s="58" t="e">
        <f>ROUND(H5+(H6*B21),2)</f>
        <v>#VALUE!</v>
      </c>
      <c r="I13" s="51"/>
    </row>
    <row r="14" spans="1:31" s="1" customFormat="1" ht="28.5" customHeight="1" thickBot="1" x14ac:dyDescent="0.3">
      <c r="A14" s="161" t="s">
        <v>49</v>
      </c>
      <c r="B14" s="162" t="str">
        <f>IF(B12="","",B13/B12)</f>
        <v/>
      </c>
      <c r="E14" s="25"/>
      <c r="F14" s="25"/>
    </row>
    <row r="15" spans="1:31" s="1" customFormat="1" x14ac:dyDescent="0.25">
      <c r="E15" s="25"/>
      <c r="F15" s="25"/>
    </row>
    <row r="16" spans="1:31" s="1" customFormat="1" ht="15" customHeight="1" thickBot="1" x14ac:dyDescent="0.3">
      <c r="A16" s="158" t="s">
        <v>48</v>
      </c>
      <c r="B16" s="43"/>
      <c r="E16" s="25"/>
      <c r="F16" s="25"/>
    </row>
    <row r="17" spans="1:6" s="1" customFormat="1" ht="15" customHeight="1" thickBot="1" x14ac:dyDescent="0.3">
      <c r="A17" s="163" t="s">
        <v>163</v>
      </c>
      <c r="B17" s="160" t="str">
        <f>IF(B16="","",IF(B16&lt;=3,B16,3))</f>
        <v/>
      </c>
      <c r="E17" s="25"/>
      <c r="F17" s="25"/>
    </row>
    <row r="18" spans="1:6" s="1" customFormat="1" x14ac:dyDescent="0.25">
      <c r="E18" s="25"/>
      <c r="F18" s="25"/>
    </row>
    <row r="19" spans="1:6" s="1" customFormat="1" x14ac:dyDescent="0.25">
      <c r="A19" s="1" t="s">
        <v>4</v>
      </c>
      <c r="B19" s="5"/>
      <c r="C19" s="27"/>
    </row>
    <row r="20" spans="1:6" s="1" customFormat="1" ht="15.75" thickBot="1" x14ac:dyDescent="0.3">
      <c r="A20" s="1" t="s">
        <v>5</v>
      </c>
      <c r="B20" s="6"/>
      <c r="C20" s="28"/>
      <c r="D20" s="8"/>
      <c r="E20" s="29"/>
    </row>
    <row r="21" spans="1:6" s="1" customFormat="1" ht="15.75" thickBot="1" x14ac:dyDescent="0.3">
      <c r="A21" s="164" t="s">
        <v>6</v>
      </c>
      <c r="B21" s="165" t="str">
        <f>IF(OR(B19="",B20=""),"",B19/B20)</f>
        <v/>
      </c>
      <c r="C21" s="30"/>
      <c r="D21" s="31"/>
      <c r="E21" s="32"/>
    </row>
    <row r="22" spans="1:6" s="1" customFormat="1" x14ac:dyDescent="0.25">
      <c r="A22" s="186" t="str">
        <f>IF(B21&lt;100%,"anomalie heures facturées&lt; heures réalisées","")</f>
        <v/>
      </c>
      <c r="B22" s="186"/>
      <c r="C22" s="33"/>
    </row>
    <row r="23" spans="1:6" s="1" customFormat="1" x14ac:dyDescent="0.25">
      <c r="A23" s="1" t="s">
        <v>7</v>
      </c>
      <c r="B23" s="7"/>
      <c r="C23" s="33"/>
    </row>
    <row r="24" spans="1:6" s="1" customFormat="1" x14ac:dyDescent="0.25">
      <c r="A24" s="1" t="s">
        <v>174</v>
      </c>
      <c r="B24" s="156"/>
      <c r="C24" s="27"/>
    </row>
    <row r="25" spans="1:6" s="1" customFormat="1" x14ac:dyDescent="0.25">
      <c r="A25" s="1" t="s">
        <v>175</v>
      </c>
      <c r="B25" s="156"/>
      <c r="C25" s="155"/>
    </row>
    <row r="26" spans="1:6" s="1" customFormat="1" x14ac:dyDescent="0.25">
      <c r="A26" s="1" t="s">
        <v>176</v>
      </c>
      <c r="B26" s="156"/>
      <c r="C26" s="155"/>
    </row>
    <row r="27" spans="1:6" s="1" customFormat="1" ht="15.75" thickBot="1" x14ac:dyDescent="0.3">
      <c r="A27" s="1" t="s">
        <v>177</v>
      </c>
      <c r="B27" s="156"/>
      <c r="C27" s="155"/>
    </row>
    <row r="28" spans="1:6" s="1" customFormat="1" ht="15.75" thickBot="1" x14ac:dyDescent="0.3">
      <c r="A28" s="159" t="s">
        <v>184</v>
      </c>
      <c r="B28" s="166" t="str">
        <f>IF(B24="","",IF(OR(B39=F38,B39=F40),(B24+B25+B26),B24))</f>
        <v/>
      </c>
      <c r="C28" s="155"/>
    </row>
    <row r="29" spans="1:6" s="1" customFormat="1" ht="15.75" thickBot="1" x14ac:dyDescent="0.3">
      <c r="A29" s="159" t="s">
        <v>8</v>
      </c>
      <c r="B29" s="166" t="str">
        <f>IF(OR(B20="",B24=""),"",
IF(OR(B39=F38,B39=F40),(B24+B25+B26)/B20,B24/B20
))</f>
        <v/>
      </c>
    </row>
    <row r="30" spans="1:6" s="1" customFormat="1" x14ac:dyDescent="0.25">
      <c r="A30" s="8"/>
      <c r="B30" s="167"/>
    </row>
    <row r="31" spans="1:6" s="1" customFormat="1" x14ac:dyDescent="0.25">
      <c r="A31" s="168" t="s">
        <v>9</v>
      </c>
      <c r="B31" s="9"/>
      <c r="D31" s="34"/>
      <c r="E31" s="44" t="s">
        <v>32</v>
      </c>
      <c r="F31" s="45">
        <f>IF(B31="Oui",1,0)</f>
        <v>0</v>
      </c>
    </row>
    <row r="32" spans="1:6" s="1" customFormat="1" x14ac:dyDescent="0.25">
      <c r="A32" s="168" t="s">
        <v>10</v>
      </c>
      <c r="B32" s="9"/>
      <c r="C32" s="35"/>
      <c r="D32" s="34"/>
      <c r="E32" s="44" t="s">
        <v>13</v>
      </c>
      <c r="F32" s="45">
        <f>IF(B32="Oui",1,0)</f>
        <v>0</v>
      </c>
    </row>
    <row r="33" spans="1:6" s="1" customFormat="1" ht="24.75" customHeight="1" thickBot="1" x14ac:dyDescent="0.3">
      <c r="A33" s="169" t="s">
        <v>11</v>
      </c>
      <c r="B33" s="170" t="str">
        <f>+F33</f>
        <v>Non</v>
      </c>
      <c r="C33" s="36"/>
      <c r="E33" s="60" t="s">
        <v>42</v>
      </c>
      <c r="F33" s="61" t="str">
        <f>IF((F31+F32)=2,"Oui","Non")</f>
        <v>Non</v>
      </c>
    </row>
    <row r="34" spans="1:6" s="1" customFormat="1" ht="15.75" thickBot="1" x14ac:dyDescent="0.3">
      <c r="A34" s="159" t="s">
        <v>12</v>
      </c>
      <c r="B34" s="166" cm="1">
        <f t="array" ref="B34">ROUND(_xlfn.SWITCH(E12,
"A",F9,
"B",E13,
"C",F11,
"A1",I9,
"B1",H13,
"C1",I11),3)</f>
        <v>8.3930000000000007</v>
      </c>
      <c r="C34" s="10"/>
    </row>
    <row r="35" spans="1:6" s="1" customFormat="1" x14ac:dyDescent="0.25">
      <c r="B35" s="10"/>
    </row>
    <row r="36" spans="1:6" s="1" customFormat="1" ht="60" x14ac:dyDescent="0.25">
      <c r="A36" s="171" t="s">
        <v>158</v>
      </c>
      <c r="B36" s="11"/>
      <c r="C36" s="37"/>
    </row>
    <row r="37" spans="1:6" s="1" customFormat="1" x14ac:dyDescent="0.25">
      <c r="B37" s="17"/>
    </row>
    <row r="38" spans="1:6" s="1" customFormat="1" x14ac:dyDescent="0.25">
      <c r="A38" s="1" t="s">
        <v>108</v>
      </c>
      <c r="B38" s="9"/>
      <c r="E38" s="1" t="s">
        <v>110</v>
      </c>
      <c r="F38" s="44" t="s">
        <v>111</v>
      </c>
    </row>
    <row r="39" spans="1:6" s="1" customFormat="1" x14ac:dyDescent="0.25">
      <c r="A39" s="1" t="s">
        <v>109</v>
      </c>
      <c r="B39" s="9"/>
      <c r="F39" s="44" t="s">
        <v>112</v>
      </c>
    </row>
    <row r="40" spans="1:6" s="1" customFormat="1" x14ac:dyDescent="0.25">
      <c r="B40" s="17"/>
      <c r="F40" s="44" t="s">
        <v>113</v>
      </c>
    </row>
    <row r="41" spans="1:6" s="1" customFormat="1" ht="15.75" thickBot="1" x14ac:dyDescent="0.3">
      <c r="B41" s="17"/>
      <c r="F41" s="44" t="s">
        <v>114</v>
      </c>
    </row>
    <row r="42" spans="1:6" s="1" customFormat="1" ht="15.75" thickBot="1" x14ac:dyDescent="0.3">
      <c r="A42" s="189" t="s">
        <v>68</v>
      </c>
      <c r="B42" s="190"/>
      <c r="F42" s="44" t="s">
        <v>115</v>
      </c>
    </row>
    <row r="43" spans="1:6" s="1" customFormat="1" x14ac:dyDescent="0.25">
      <c r="A43" s="187" t="s">
        <v>17</v>
      </c>
      <c r="B43" s="188"/>
      <c r="F43" s="44" t="s">
        <v>116</v>
      </c>
    </row>
    <row r="44" spans="1:6" s="1" customFormat="1" x14ac:dyDescent="0.25">
      <c r="A44" s="172" t="s">
        <v>185</v>
      </c>
      <c r="B44" s="9"/>
      <c r="F44" s="44" t="s">
        <v>117</v>
      </c>
    </row>
    <row r="45" spans="1:6" s="1" customFormat="1" x14ac:dyDescent="0.25">
      <c r="A45" s="172" t="s">
        <v>15</v>
      </c>
      <c r="B45" s="109"/>
      <c r="F45" s="44"/>
    </row>
    <row r="46" spans="1:6" s="1" customFormat="1" ht="15" customHeight="1" x14ac:dyDescent="0.25">
      <c r="A46" s="173" t="s">
        <v>16</v>
      </c>
      <c r="B46" s="111"/>
      <c r="F46" s="44" t="s">
        <v>118</v>
      </c>
    </row>
    <row r="47" spans="1:6" s="1" customFormat="1" ht="15.75" thickBot="1" x14ac:dyDescent="0.3">
      <c r="A47" s="174" t="s">
        <v>149</v>
      </c>
      <c r="B47" s="112"/>
      <c r="F47" s="44" t="s">
        <v>119</v>
      </c>
    </row>
    <row r="48" spans="1:6" s="1" customFormat="1" ht="15.75" thickBot="1" x14ac:dyDescent="0.3">
      <c r="A48" s="117"/>
      <c r="B48" s="120"/>
      <c r="F48" s="44" t="s">
        <v>126</v>
      </c>
    </row>
    <row r="49" spans="1:2" s="1" customFormat="1" x14ac:dyDescent="0.25">
      <c r="A49" s="175" t="s">
        <v>18</v>
      </c>
      <c r="B49" s="176"/>
    </row>
    <row r="50" spans="1:2" s="1" customFormat="1" x14ac:dyDescent="0.25">
      <c r="A50" s="172" t="s">
        <v>19</v>
      </c>
      <c r="B50" s="109"/>
    </row>
    <row r="51" spans="1:2" s="1" customFormat="1" x14ac:dyDescent="0.25">
      <c r="A51" s="172" t="s">
        <v>20</v>
      </c>
      <c r="B51" s="109"/>
    </row>
    <row r="52" spans="1:2" s="1" customFormat="1" x14ac:dyDescent="0.25">
      <c r="A52" s="172" t="s">
        <v>21</v>
      </c>
      <c r="B52" s="109"/>
    </row>
    <row r="53" spans="1:2" s="1" customFormat="1" x14ac:dyDescent="0.25">
      <c r="A53" s="172" t="s">
        <v>22</v>
      </c>
      <c r="B53" s="109"/>
    </row>
    <row r="54" spans="1:2" s="1" customFormat="1" x14ac:dyDescent="0.25">
      <c r="A54" s="172" t="s">
        <v>23</v>
      </c>
      <c r="B54" s="109"/>
    </row>
    <row r="55" spans="1:2" s="1" customFormat="1" x14ac:dyDescent="0.25">
      <c r="A55" s="172" t="s">
        <v>24</v>
      </c>
      <c r="B55" s="109"/>
    </row>
    <row r="56" spans="1:2" s="1" customFormat="1" x14ac:dyDescent="0.25">
      <c r="A56" s="172" t="s">
        <v>25</v>
      </c>
      <c r="B56" s="109"/>
    </row>
    <row r="57" spans="1:2" s="1" customFormat="1" x14ac:dyDescent="0.25">
      <c r="A57" s="172" t="s">
        <v>26</v>
      </c>
      <c r="B57" s="109"/>
    </row>
    <row r="58" spans="1:2" s="1" customFormat="1" x14ac:dyDescent="0.25">
      <c r="A58" s="172" t="s">
        <v>27</v>
      </c>
      <c r="B58" s="109"/>
    </row>
    <row r="59" spans="1:2" s="1" customFormat="1" x14ac:dyDescent="0.25">
      <c r="A59" s="172" t="s">
        <v>28</v>
      </c>
      <c r="B59" s="109"/>
    </row>
    <row r="60" spans="1:2" s="1" customFormat="1" x14ac:dyDescent="0.25">
      <c r="A60" s="172" t="s">
        <v>29</v>
      </c>
      <c r="B60" s="109"/>
    </row>
    <row r="61" spans="1:2" s="1" customFormat="1" x14ac:dyDescent="0.25">
      <c r="A61" s="172" t="s">
        <v>30</v>
      </c>
      <c r="B61" s="109"/>
    </row>
    <row r="62" spans="1:2" s="1" customFormat="1" ht="15.75" thickBot="1" x14ac:dyDescent="0.3">
      <c r="A62" s="174" t="s">
        <v>31</v>
      </c>
      <c r="B62" s="177">
        <f>SUM(B50:B61)/12</f>
        <v>0</v>
      </c>
    </row>
    <row r="63" spans="1:2" s="1" customFormat="1" x14ac:dyDescent="0.25"/>
    <row r="64" spans="1:2"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pans="6:6" s="1" customFormat="1" x14ac:dyDescent="0.25"/>
    <row r="242" spans="6:6" s="1" customFormat="1" x14ac:dyDescent="0.25"/>
    <row r="243" spans="6:6" s="1" customFormat="1" x14ac:dyDescent="0.25"/>
    <row r="244" spans="6:6" s="1" customFormat="1" x14ac:dyDescent="0.25">
      <c r="F244" s="42"/>
    </row>
  </sheetData>
  <sheetProtection algorithmName="SHA-512" hashValue="9nhCc9aBtBz3HjQMyBXLczAISc5WoUZzcDIGDyL8B+A5rMHnoZ2tJn18E3GhB9EXBKCQFUNhIJzd59DP9bjCqA==" saltValue="YNq7NzjCZ+EjezmLjrnq+A==" spinCount="100000" sheet="1" selectLockedCells="1"/>
  <mergeCells count="10">
    <mergeCell ref="A1:B1"/>
    <mergeCell ref="A22:B22"/>
    <mergeCell ref="A43:B43"/>
    <mergeCell ref="A42:B42"/>
    <mergeCell ref="D2:I2"/>
    <mergeCell ref="D8:E8"/>
    <mergeCell ref="D4:F4"/>
    <mergeCell ref="G4:I4"/>
    <mergeCell ref="G8:H8"/>
    <mergeCell ref="A2:B2"/>
  </mergeCells>
  <dataValidations count="6">
    <dataValidation type="list" allowBlank="1" showInputMessage="1" showErrorMessage="1" sqref="WVJ983041 IX16:IX17 ST16:ST17 ACP16:ACP17 AML16:AML17 AWH16:AWH17 BGD16:BGD17 BPZ16:BPZ17 BZV16:BZV17 CJR16:CJR17 CTN16:CTN17 DDJ16:DDJ17 DNF16:DNF17 DXB16:DXB17 EGX16:EGX17 EQT16:EQT17 FAP16:FAP17 FKL16:FKL17 FUH16:FUH17 GED16:GED17 GNZ16:GNZ17 GXV16:GXV17 HHR16:HHR17 HRN16:HRN17 IBJ16:IBJ17 ILF16:ILF17 IVB16:IVB17 JEX16:JEX17 JOT16:JOT17 JYP16:JYP17 KIL16:KIL17 KSH16:KSH17 LCD16:LCD17 LLZ16:LLZ17 LVV16:LVV17 MFR16:MFR17 MPN16:MPN17 MZJ16:MZJ17 NJF16:NJF17 NTB16:NTB17 OCX16:OCX17 OMT16:OMT17 OWP16:OWP17 PGL16:PGL17 PQH16:PQH17 QAD16:QAD17 QJZ16:QJZ17 QTV16:QTV17 RDR16:RDR17 RNN16:RNN17 RXJ16:RXJ17 SHF16:SHF17 SRB16:SRB17 TAX16:TAX17 TKT16:TKT17 TUP16:TUP17 UEL16:UEL17 UOH16:UOH17 UYD16:UYD17 VHZ16:VHZ17 VRV16:VRV17 WBR16:WBR17 WLN16:WLN17 WVJ16:WVJ17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xr:uid="{A4C3A9A1-D71A-4EF4-A0C4-A1AF2EF98F0A}">
      <formula1>"0,1,2,3"</formula1>
    </dataValidation>
    <dataValidation type="list" allowBlank="1" showInputMessage="1" showErrorMessage="1" sqref="C32:C33 WVJ983051:WVJ983052 WLN983051:WLN983052 WBR983051:WBR983052 VRV983051:VRV983052 VHZ983051:VHZ983052 UYD983051:UYD983052 UOH983051:UOH983052 UEL983051:UEL983052 TUP983051:TUP983052 TKT983051:TKT983052 TAX983051:TAX983052 SRB983051:SRB983052 SHF983051:SHF983052 RXJ983051:RXJ983052 RNN983051:RNN983052 RDR983051:RDR983052 QTV983051:QTV983052 QJZ983051:QJZ983052 QAD983051:QAD983052 PQH983051:PQH983052 PGL983051:PGL983052 OWP983051:OWP983052 OMT983051:OMT983052 OCX983051:OCX983052 NTB983051:NTB983052 NJF983051:NJF983052 MZJ983051:MZJ983052 MPN983051:MPN983052 MFR983051:MFR983052 LVV983051:LVV983052 LLZ983051:LLZ983052 LCD983051:LCD983052 KSH983051:KSH983052 KIL983051:KIL983052 JYP983051:JYP983052 JOT983051:JOT983052 JEX983051:JEX983052 IVB983051:IVB983052 ILF983051:ILF983052 IBJ983051:IBJ983052 HRN983051:HRN983052 HHR983051:HHR983052 GXV983051:GXV983052 GNZ983051:GNZ983052 GED983051:GED983052 FUH983051:FUH983052 FKL983051:FKL983052 FAP983051:FAP983052 EQT983051:EQT983052 EGX983051:EGX983052 DXB983051:DXB983052 DNF983051:DNF983052 DDJ983051:DDJ983052 CTN983051:CTN983052 CJR983051:CJR983052 BZV983051:BZV983052 BPZ983051:BPZ983052 BGD983051:BGD983052 AWH983051:AWH983052 AML983051:AML983052 ACP983051:ACP983052 ST983051:ST983052 IX983051:IX983052 B983051:B983052 WVJ917515:WVJ917516 WLN917515:WLN917516 WBR917515:WBR917516 VRV917515:VRV917516 VHZ917515:VHZ917516 UYD917515:UYD917516 UOH917515:UOH917516 UEL917515:UEL917516 TUP917515:TUP917516 TKT917515:TKT917516 TAX917515:TAX917516 SRB917515:SRB917516 SHF917515:SHF917516 RXJ917515:RXJ917516 RNN917515:RNN917516 RDR917515:RDR917516 QTV917515:QTV917516 QJZ917515:QJZ917516 QAD917515:QAD917516 PQH917515:PQH917516 PGL917515:PGL917516 OWP917515:OWP917516 OMT917515:OMT917516 OCX917515:OCX917516 NTB917515:NTB917516 NJF917515:NJF917516 MZJ917515:MZJ917516 MPN917515:MPN917516 MFR917515:MFR917516 LVV917515:LVV917516 LLZ917515:LLZ917516 LCD917515:LCD917516 KSH917515:KSH917516 KIL917515:KIL917516 JYP917515:JYP917516 JOT917515:JOT917516 JEX917515:JEX917516 IVB917515:IVB917516 ILF917515:ILF917516 IBJ917515:IBJ917516 HRN917515:HRN917516 HHR917515:HHR917516 GXV917515:GXV917516 GNZ917515:GNZ917516 GED917515:GED917516 FUH917515:FUH917516 FKL917515:FKL917516 FAP917515:FAP917516 EQT917515:EQT917516 EGX917515:EGX917516 DXB917515:DXB917516 DNF917515:DNF917516 DDJ917515:DDJ917516 CTN917515:CTN917516 CJR917515:CJR917516 BZV917515:BZV917516 BPZ917515:BPZ917516 BGD917515:BGD917516 AWH917515:AWH917516 AML917515:AML917516 ACP917515:ACP917516 ST917515:ST917516 IX917515:IX917516 B917515:B917516 WVJ851979:WVJ851980 WLN851979:WLN851980 WBR851979:WBR851980 VRV851979:VRV851980 VHZ851979:VHZ851980 UYD851979:UYD851980 UOH851979:UOH851980 UEL851979:UEL851980 TUP851979:TUP851980 TKT851979:TKT851980 TAX851979:TAX851980 SRB851979:SRB851980 SHF851979:SHF851980 RXJ851979:RXJ851980 RNN851979:RNN851980 RDR851979:RDR851980 QTV851979:QTV851980 QJZ851979:QJZ851980 QAD851979:QAD851980 PQH851979:PQH851980 PGL851979:PGL851980 OWP851979:OWP851980 OMT851979:OMT851980 OCX851979:OCX851980 NTB851979:NTB851980 NJF851979:NJF851980 MZJ851979:MZJ851980 MPN851979:MPN851980 MFR851979:MFR851980 LVV851979:LVV851980 LLZ851979:LLZ851980 LCD851979:LCD851980 KSH851979:KSH851980 KIL851979:KIL851980 JYP851979:JYP851980 JOT851979:JOT851980 JEX851979:JEX851980 IVB851979:IVB851980 ILF851979:ILF851980 IBJ851979:IBJ851980 HRN851979:HRN851980 HHR851979:HHR851980 GXV851979:GXV851980 GNZ851979:GNZ851980 GED851979:GED851980 FUH851979:FUH851980 FKL851979:FKL851980 FAP851979:FAP851980 EQT851979:EQT851980 EGX851979:EGX851980 DXB851979:DXB851980 DNF851979:DNF851980 DDJ851979:DDJ851980 CTN851979:CTN851980 CJR851979:CJR851980 BZV851979:BZV851980 BPZ851979:BPZ851980 BGD851979:BGD851980 AWH851979:AWH851980 AML851979:AML851980 ACP851979:ACP851980 ST851979:ST851980 IX851979:IX851980 B851979:B851980 WVJ786443:WVJ786444 WLN786443:WLN786444 WBR786443:WBR786444 VRV786443:VRV786444 VHZ786443:VHZ786444 UYD786443:UYD786444 UOH786443:UOH786444 UEL786443:UEL786444 TUP786443:TUP786444 TKT786443:TKT786444 TAX786443:TAX786444 SRB786443:SRB786444 SHF786443:SHF786444 RXJ786443:RXJ786444 RNN786443:RNN786444 RDR786443:RDR786444 QTV786443:QTV786444 QJZ786443:QJZ786444 QAD786443:QAD786444 PQH786443:PQH786444 PGL786443:PGL786444 OWP786443:OWP786444 OMT786443:OMT786444 OCX786443:OCX786444 NTB786443:NTB786444 NJF786443:NJF786444 MZJ786443:MZJ786444 MPN786443:MPN786444 MFR786443:MFR786444 LVV786443:LVV786444 LLZ786443:LLZ786444 LCD786443:LCD786444 KSH786443:KSH786444 KIL786443:KIL786444 JYP786443:JYP786444 JOT786443:JOT786444 JEX786443:JEX786444 IVB786443:IVB786444 ILF786443:ILF786444 IBJ786443:IBJ786444 HRN786443:HRN786444 HHR786443:HHR786444 GXV786443:GXV786444 GNZ786443:GNZ786444 GED786443:GED786444 FUH786443:FUH786444 FKL786443:FKL786444 FAP786443:FAP786444 EQT786443:EQT786444 EGX786443:EGX786444 DXB786443:DXB786444 DNF786443:DNF786444 DDJ786443:DDJ786444 CTN786443:CTN786444 CJR786443:CJR786444 BZV786443:BZV786444 BPZ786443:BPZ786444 BGD786443:BGD786444 AWH786443:AWH786444 AML786443:AML786444 ACP786443:ACP786444 ST786443:ST786444 IX786443:IX786444 B786443:B786444 WVJ720907:WVJ720908 WLN720907:WLN720908 WBR720907:WBR720908 VRV720907:VRV720908 VHZ720907:VHZ720908 UYD720907:UYD720908 UOH720907:UOH720908 UEL720907:UEL720908 TUP720907:TUP720908 TKT720907:TKT720908 TAX720907:TAX720908 SRB720907:SRB720908 SHF720907:SHF720908 RXJ720907:RXJ720908 RNN720907:RNN720908 RDR720907:RDR720908 QTV720907:QTV720908 QJZ720907:QJZ720908 QAD720907:QAD720908 PQH720907:PQH720908 PGL720907:PGL720908 OWP720907:OWP720908 OMT720907:OMT720908 OCX720907:OCX720908 NTB720907:NTB720908 NJF720907:NJF720908 MZJ720907:MZJ720908 MPN720907:MPN720908 MFR720907:MFR720908 LVV720907:LVV720908 LLZ720907:LLZ720908 LCD720907:LCD720908 KSH720907:KSH720908 KIL720907:KIL720908 JYP720907:JYP720908 JOT720907:JOT720908 JEX720907:JEX720908 IVB720907:IVB720908 ILF720907:ILF720908 IBJ720907:IBJ720908 HRN720907:HRN720908 HHR720907:HHR720908 GXV720907:GXV720908 GNZ720907:GNZ720908 GED720907:GED720908 FUH720907:FUH720908 FKL720907:FKL720908 FAP720907:FAP720908 EQT720907:EQT720908 EGX720907:EGX720908 DXB720907:DXB720908 DNF720907:DNF720908 DDJ720907:DDJ720908 CTN720907:CTN720908 CJR720907:CJR720908 BZV720907:BZV720908 BPZ720907:BPZ720908 BGD720907:BGD720908 AWH720907:AWH720908 AML720907:AML720908 ACP720907:ACP720908 ST720907:ST720908 IX720907:IX720908 B720907:B720908 WVJ655371:WVJ655372 WLN655371:WLN655372 WBR655371:WBR655372 VRV655371:VRV655372 VHZ655371:VHZ655372 UYD655371:UYD655372 UOH655371:UOH655372 UEL655371:UEL655372 TUP655371:TUP655372 TKT655371:TKT655372 TAX655371:TAX655372 SRB655371:SRB655372 SHF655371:SHF655372 RXJ655371:RXJ655372 RNN655371:RNN655372 RDR655371:RDR655372 QTV655371:QTV655372 QJZ655371:QJZ655372 QAD655371:QAD655372 PQH655371:PQH655372 PGL655371:PGL655372 OWP655371:OWP655372 OMT655371:OMT655372 OCX655371:OCX655372 NTB655371:NTB655372 NJF655371:NJF655372 MZJ655371:MZJ655372 MPN655371:MPN655372 MFR655371:MFR655372 LVV655371:LVV655372 LLZ655371:LLZ655372 LCD655371:LCD655372 KSH655371:KSH655372 KIL655371:KIL655372 JYP655371:JYP655372 JOT655371:JOT655372 JEX655371:JEX655372 IVB655371:IVB655372 ILF655371:ILF655372 IBJ655371:IBJ655372 HRN655371:HRN655372 HHR655371:HHR655372 GXV655371:GXV655372 GNZ655371:GNZ655372 GED655371:GED655372 FUH655371:FUH655372 FKL655371:FKL655372 FAP655371:FAP655372 EQT655371:EQT655372 EGX655371:EGX655372 DXB655371:DXB655372 DNF655371:DNF655372 DDJ655371:DDJ655372 CTN655371:CTN655372 CJR655371:CJR655372 BZV655371:BZV655372 BPZ655371:BPZ655372 BGD655371:BGD655372 AWH655371:AWH655372 AML655371:AML655372 ACP655371:ACP655372 ST655371:ST655372 IX655371:IX655372 B655371:B655372 WVJ589835:WVJ589836 WLN589835:WLN589836 WBR589835:WBR589836 VRV589835:VRV589836 VHZ589835:VHZ589836 UYD589835:UYD589836 UOH589835:UOH589836 UEL589835:UEL589836 TUP589835:TUP589836 TKT589835:TKT589836 TAX589835:TAX589836 SRB589835:SRB589836 SHF589835:SHF589836 RXJ589835:RXJ589836 RNN589835:RNN589836 RDR589835:RDR589836 QTV589835:QTV589836 QJZ589835:QJZ589836 QAD589835:QAD589836 PQH589835:PQH589836 PGL589835:PGL589836 OWP589835:OWP589836 OMT589835:OMT589836 OCX589835:OCX589836 NTB589835:NTB589836 NJF589835:NJF589836 MZJ589835:MZJ589836 MPN589835:MPN589836 MFR589835:MFR589836 LVV589835:LVV589836 LLZ589835:LLZ589836 LCD589835:LCD589836 KSH589835:KSH589836 KIL589835:KIL589836 JYP589835:JYP589836 JOT589835:JOT589836 JEX589835:JEX589836 IVB589835:IVB589836 ILF589835:ILF589836 IBJ589835:IBJ589836 HRN589835:HRN589836 HHR589835:HHR589836 GXV589835:GXV589836 GNZ589835:GNZ589836 GED589835:GED589836 FUH589835:FUH589836 FKL589835:FKL589836 FAP589835:FAP589836 EQT589835:EQT589836 EGX589835:EGX589836 DXB589835:DXB589836 DNF589835:DNF589836 DDJ589835:DDJ589836 CTN589835:CTN589836 CJR589835:CJR589836 BZV589835:BZV589836 BPZ589835:BPZ589836 BGD589835:BGD589836 AWH589835:AWH589836 AML589835:AML589836 ACP589835:ACP589836 ST589835:ST589836 IX589835:IX589836 B589835:B589836 WVJ524299:WVJ524300 WLN524299:WLN524300 WBR524299:WBR524300 VRV524299:VRV524300 VHZ524299:VHZ524300 UYD524299:UYD524300 UOH524299:UOH524300 UEL524299:UEL524300 TUP524299:TUP524300 TKT524299:TKT524300 TAX524299:TAX524300 SRB524299:SRB524300 SHF524299:SHF524300 RXJ524299:RXJ524300 RNN524299:RNN524300 RDR524299:RDR524300 QTV524299:QTV524300 QJZ524299:QJZ524300 QAD524299:QAD524300 PQH524299:PQH524300 PGL524299:PGL524300 OWP524299:OWP524300 OMT524299:OMT524300 OCX524299:OCX524300 NTB524299:NTB524300 NJF524299:NJF524300 MZJ524299:MZJ524300 MPN524299:MPN524300 MFR524299:MFR524300 LVV524299:LVV524300 LLZ524299:LLZ524300 LCD524299:LCD524300 KSH524299:KSH524300 KIL524299:KIL524300 JYP524299:JYP524300 JOT524299:JOT524300 JEX524299:JEX524300 IVB524299:IVB524300 ILF524299:ILF524300 IBJ524299:IBJ524300 HRN524299:HRN524300 HHR524299:HHR524300 GXV524299:GXV524300 GNZ524299:GNZ524300 GED524299:GED524300 FUH524299:FUH524300 FKL524299:FKL524300 FAP524299:FAP524300 EQT524299:EQT524300 EGX524299:EGX524300 DXB524299:DXB524300 DNF524299:DNF524300 DDJ524299:DDJ524300 CTN524299:CTN524300 CJR524299:CJR524300 BZV524299:BZV524300 BPZ524299:BPZ524300 BGD524299:BGD524300 AWH524299:AWH524300 AML524299:AML524300 ACP524299:ACP524300 ST524299:ST524300 IX524299:IX524300 B524299:B524300 WVJ458763:WVJ458764 WLN458763:WLN458764 WBR458763:WBR458764 VRV458763:VRV458764 VHZ458763:VHZ458764 UYD458763:UYD458764 UOH458763:UOH458764 UEL458763:UEL458764 TUP458763:TUP458764 TKT458763:TKT458764 TAX458763:TAX458764 SRB458763:SRB458764 SHF458763:SHF458764 RXJ458763:RXJ458764 RNN458763:RNN458764 RDR458763:RDR458764 QTV458763:QTV458764 QJZ458763:QJZ458764 QAD458763:QAD458764 PQH458763:PQH458764 PGL458763:PGL458764 OWP458763:OWP458764 OMT458763:OMT458764 OCX458763:OCX458764 NTB458763:NTB458764 NJF458763:NJF458764 MZJ458763:MZJ458764 MPN458763:MPN458764 MFR458763:MFR458764 LVV458763:LVV458764 LLZ458763:LLZ458764 LCD458763:LCD458764 KSH458763:KSH458764 KIL458763:KIL458764 JYP458763:JYP458764 JOT458763:JOT458764 JEX458763:JEX458764 IVB458763:IVB458764 ILF458763:ILF458764 IBJ458763:IBJ458764 HRN458763:HRN458764 HHR458763:HHR458764 GXV458763:GXV458764 GNZ458763:GNZ458764 GED458763:GED458764 FUH458763:FUH458764 FKL458763:FKL458764 FAP458763:FAP458764 EQT458763:EQT458764 EGX458763:EGX458764 DXB458763:DXB458764 DNF458763:DNF458764 DDJ458763:DDJ458764 CTN458763:CTN458764 CJR458763:CJR458764 BZV458763:BZV458764 BPZ458763:BPZ458764 BGD458763:BGD458764 AWH458763:AWH458764 AML458763:AML458764 ACP458763:ACP458764 ST458763:ST458764 IX458763:IX458764 B458763:B458764 WVJ393227:WVJ393228 WLN393227:WLN393228 WBR393227:WBR393228 VRV393227:VRV393228 VHZ393227:VHZ393228 UYD393227:UYD393228 UOH393227:UOH393228 UEL393227:UEL393228 TUP393227:TUP393228 TKT393227:TKT393228 TAX393227:TAX393228 SRB393227:SRB393228 SHF393227:SHF393228 RXJ393227:RXJ393228 RNN393227:RNN393228 RDR393227:RDR393228 QTV393227:QTV393228 QJZ393227:QJZ393228 QAD393227:QAD393228 PQH393227:PQH393228 PGL393227:PGL393228 OWP393227:OWP393228 OMT393227:OMT393228 OCX393227:OCX393228 NTB393227:NTB393228 NJF393227:NJF393228 MZJ393227:MZJ393228 MPN393227:MPN393228 MFR393227:MFR393228 LVV393227:LVV393228 LLZ393227:LLZ393228 LCD393227:LCD393228 KSH393227:KSH393228 KIL393227:KIL393228 JYP393227:JYP393228 JOT393227:JOT393228 JEX393227:JEX393228 IVB393227:IVB393228 ILF393227:ILF393228 IBJ393227:IBJ393228 HRN393227:HRN393228 HHR393227:HHR393228 GXV393227:GXV393228 GNZ393227:GNZ393228 GED393227:GED393228 FUH393227:FUH393228 FKL393227:FKL393228 FAP393227:FAP393228 EQT393227:EQT393228 EGX393227:EGX393228 DXB393227:DXB393228 DNF393227:DNF393228 DDJ393227:DDJ393228 CTN393227:CTN393228 CJR393227:CJR393228 BZV393227:BZV393228 BPZ393227:BPZ393228 BGD393227:BGD393228 AWH393227:AWH393228 AML393227:AML393228 ACP393227:ACP393228 ST393227:ST393228 IX393227:IX393228 B393227:B393228 WVJ327691:WVJ327692 WLN327691:WLN327692 WBR327691:WBR327692 VRV327691:VRV327692 VHZ327691:VHZ327692 UYD327691:UYD327692 UOH327691:UOH327692 UEL327691:UEL327692 TUP327691:TUP327692 TKT327691:TKT327692 TAX327691:TAX327692 SRB327691:SRB327692 SHF327691:SHF327692 RXJ327691:RXJ327692 RNN327691:RNN327692 RDR327691:RDR327692 QTV327691:QTV327692 QJZ327691:QJZ327692 QAD327691:QAD327692 PQH327691:PQH327692 PGL327691:PGL327692 OWP327691:OWP327692 OMT327691:OMT327692 OCX327691:OCX327692 NTB327691:NTB327692 NJF327691:NJF327692 MZJ327691:MZJ327692 MPN327691:MPN327692 MFR327691:MFR327692 LVV327691:LVV327692 LLZ327691:LLZ327692 LCD327691:LCD327692 KSH327691:KSH327692 KIL327691:KIL327692 JYP327691:JYP327692 JOT327691:JOT327692 JEX327691:JEX327692 IVB327691:IVB327692 ILF327691:ILF327692 IBJ327691:IBJ327692 HRN327691:HRN327692 HHR327691:HHR327692 GXV327691:GXV327692 GNZ327691:GNZ327692 GED327691:GED327692 FUH327691:FUH327692 FKL327691:FKL327692 FAP327691:FAP327692 EQT327691:EQT327692 EGX327691:EGX327692 DXB327691:DXB327692 DNF327691:DNF327692 DDJ327691:DDJ327692 CTN327691:CTN327692 CJR327691:CJR327692 BZV327691:BZV327692 BPZ327691:BPZ327692 BGD327691:BGD327692 AWH327691:AWH327692 AML327691:AML327692 ACP327691:ACP327692 ST327691:ST327692 IX327691:IX327692 B327691:B327692 WVJ262155:WVJ262156 WLN262155:WLN262156 WBR262155:WBR262156 VRV262155:VRV262156 VHZ262155:VHZ262156 UYD262155:UYD262156 UOH262155:UOH262156 UEL262155:UEL262156 TUP262155:TUP262156 TKT262155:TKT262156 TAX262155:TAX262156 SRB262155:SRB262156 SHF262155:SHF262156 RXJ262155:RXJ262156 RNN262155:RNN262156 RDR262155:RDR262156 QTV262155:QTV262156 QJZ262155:QJZ262156 QAD262155:QAD262156 PQH262155:PQH262156 PGL262155:PGL262156 OWP262155:OWP262156 OMT262155:OMT262156 OCX262155:OCX262156 NTB262155:NTB262156 NJF262155:NJF262156 MZJ262155:MZJ262156 MPN262155:MPN262156 MFR262155:MFR262156 LVV262155:LVV262156 LLZ262155:LLZ262156 LCD262155:LCD262156 KSH262155:KSH262156 KIL262155:KIL262156 JYP262155:JYP262156 JOT262155:JOT262156 JEX262155:JEX262156 IVB262155:IVB262156 ILF262155:ILF262156 IBJ262155:IBJ262156 HRN262155:HRN262156 HHR262155:HHR262156 GXV262155:GXV262156 GNZ262155:GNZ262156 GED262155:GED262156 FUH262155:FUH262156 FKL262155:FKL262156 FAP262155:FAP262156 EQT262155:EQT262156 EGX262155:EGX262156 DXB262155:DXB262156 DNF262155:DNF262156 DDJ262155:DDJ262156 CTN262155:CTN262156 CJR262155:CJR262156 BZV262155:BZV262156 BPZ262155:BPZ262156 BGD262155:BGD262156 AWH262155:AWH262156 AML262155:AML262156 ACP262155:ACP262156 ST262155:ST262156 IX262155:IX262156 B262155:B262156 WVJ196619:WVJ196620 WLN196619:WLN196620 WBR196619:WBR196620 VRV196619:VRV196620 VHZ196619:VHZ196620 UYD196619:UYD196620 UOH196619:UOH196620 UEL196619:UEL196620 TUP196619:TUP196620 TKT196619:TKT196620 TAX196619:TAX196620 SRB196619:SRB196620 SHF196619:SHF196620 RXJ196619:RXJ196620 RNN196619:RNN196620 RDR196619:RDR196620 QTV196619:QTV196620 QJZ196619:QJZ196620 QAD196619:QAD196620 PQH196619:PQH196620 PGL196619:PGL196620 OWP196619:OWP196620 OMT196619:OMT196620 OCX196619:OCX196620 NTB196619:NTB196620 NJF196619:NJF196620 MZJ196619:MZJ196620 MPN196619:MPN196620 MFR196619:MFR196620 LVV196619:LVV196620 LLZ196619:LLZ196620 LCD196619:LCD196620 KSH196619:KSH196620 KIL196619:KIL196620 JYP196619:JYP196620 JOT196619:JOT196620 JEX196619:JEX196620 IVB196619:IVB196620 ILF196619:ILF196620 IBJ196619:IBJ196620 HRN196619:HRN196620 HHR196619:HHR196620 GXV196619:GXV196620 GNZ196619:GNZ196620 GED196619:GED196620 FUH196619:FUH196620 FKL196619:FKL196620 FAP196619:FAP196620 EQT196619:EQT196620 EGX196619:EGX196620 DXB196619:DXB196620 DNF196619:DNF196620 DDJ196619:DDJ196620 CTN196619:CTN196620 CJR196619:CJR196620 BZV196619:BZV196620 BPZ196619:BPZ196620 BGD196619:BGD196620 AWH196619:AWH196620 AML196619:AML196620 ACP196619:ACP196620 ST196619:ST196620 IX196619:IX196620 B196619:B196620 WVJ131083:WVJ131084 WLN131083:WLN131084 WBR131083:WBR131084 VRV131083:VRV131084 VHZ131083:VHZ131084 UYD131083:UYD131084 UOH131083:UOH131084 UEL131083:UEL131084 TUP131083:TUP131084 TKT131083:TKT131084 TAX131083:TAX131084 SRB131083:SRB131084 SHF131083:SHF131084 RXJ131083:RXJ131084 RNN131083:RNN131084 RDR131083:RDR131084 QTV131083:QTV131084 QJZ131083:QJZ131084 QAD131083:QAD131084 PQH131083:PQH131084 PGL131083:PGL131084 OWP131083:OWP131084 OMT131083:OMT131084 OCX131083:OCX131084 NTB131083:NTB131084 NJF131083:NJF131084 MZJ131083:MZJ131084 MPN131083:MPN131084 MFR131083:MFR131084 LVV131083:LVV131084 LLZ131083:LLZ131084 LCD131083:LCD131084 KSH131083:KSH131084 KIL131083:KIL131084 JYP131083:JYP131084 JOT131083:JOT131084 JEX131083:JEX131084 IVB131083:IVB131084 ILF131083:ILF131084 IBJ131083:IBJ131084 HRN131083:HRN131084 HHR131083:HHR131084 GXV131083:GXV131084 GNZ131083:GNZ131084 GED131083:GED131084 FUH131083:FUH131084 FKL131083:FKL131084 FAP131083:FAP131084 EQT131083:EQT131084 EGX131083:EGX131084 DXB131083:DXB131084 DNF131083:DNF131084 DDJ131083:DDJ131084 CTN131083:CTN131084 CJR131083:CJR131084 BZV131083:BZV131084 BPZ131083:BPZ131084 BGD131083:BGD131084 AWH131083:AWH131084 AML131083:AML131084 ACP131083:ACP131084 ST131083:ST131084 IX131083:IX131084 B131083:B131084 WVJ65547:WVJ65548 WLN65547:WLN65548 WBR65547:WBR65548 VRV65547:VRV65548 VHZ65547:VHZ65548 UYD65547:UYD65548 UOH65547:UOH65548 UEL65547:UEL65548 TUP65547:TUP65548 TKT65547:TKT65548 TAX65547:TAX65548 SRB65547:SRB65548 SHF65547:SHF65548 RXJ65547:RXJ65548 RNN65547:RNN65548 RDR65547:RDR65548 QTV65547:QTV65548 QJZ65547:QJZ65548 QAD65547:QAD65548 PQH65547:PQH65548 PGL65547:PGL65548 OWP65547:OWP65548 OMT65547:OMT65548 OCX65547:OCX65548 NTB65547:NTB65548 NJF65547:NJF65548 MZJ65547:MZJ65548 MPN65547:MPN65548 MFR65547:MFR65548 LVV65547:LVV65548 LLZ65547:LLZ65548 LCD65547:LCD65548 KSH65547:KSH65548 KIL65547:KIL65548 JYP65547:JYP65548 JOT65547:JOT65548 JEX65547:JEX65548 IVB65547:IVB65548 ILF65547:ILF65548 IBJ65547:IBJ65548 HRN65547:HRN65548 HHR65547:HHR65548 GXV65547:GXV65548 GNZ65547:GNZ65548 GED65547:GED65548 FUH65547:FUH65548 FKL65547:FKL65548 FAP65547:FAP65548 EQT65547:EQT65548 EGX65547:EGX65548 DXB65547:DXB65548 DNF65547:DNF65548 DDJ65547:DDJ65548 CTN65547:CTN65548 CJR65547:CJR65548 BZV65547:BZV65548 BPZ65547:BPZ65548 BGD65547:BGD65548 AWH65547:AWH65548 AML65547:AML65548 ACP65547:ACP65548 ST65547:ST65548 IX65547:IX65548 B65547:B65548 WVJ31:WVJ32 WLN31:WLN32 WBR31:WBR32 VRV31:VRV32 VHZ31:VHZ32 UYD31:UYD32 UOH31:UOH32 UEL31:UEL32 TUP31:TUP32 TKT31:TKT32 TAX31:TAX32 SRB31:SRB32 SHF31:SHF32 RXJ31:RXJ32 RNN31:RNN32 RDR31:RDR32 QTV31:QTV32 QJZ31:QJZ32 QAD31:QAD32 PQH31:PQH32 PGL31:PGL32 OWP31:OWP32 OMT31:OMT32 OCX31:OCX32 NTB31:NTB32 NJF31:NJF32 MZJ31:MZJ32 MPN31:MPN32 MFR31:MFR32 LVV31:LVV32 LLZ31:LLZ32 LCD31:LCD32 KSH31:KSH32 KIL31:KIL32 JYP31:JYP32 JOT31:JOT32 JEX31:JEX32 IVB31:IVB32 ILF31:ILF32 IBJ31:IBJ32 HRN31:HRN32 HHR31:HHR32 GXV31:GXV32 GNZ31:GNZ32 GED31:GED32 FUH31:FUH32 FKL31:FKL32 FAP31:FAP32 EQT31:EQT32 EGX31:EGX32 DXB31:DXB32 DNF31:DNF32 DDJ31:DDJ32 CTN31:CTN32 CJR31:CJR32 BZV31:BZV32 BPZ31:BPZ32 BGD31:BGD32 AWH31:AWH32 AML31:AML32 ACP31:ACP32 ST31:ST32 IX31:IX32 B31:B32 WVK983052:WVK983053 WLO983052:WLO983053 WBS983052:WBS983053 VRW983052:VRW983053 VIA983052:VIA983053 UYE983052:UYE983053 UOI983052:UOI983053 UEM983052:UEM983053 TUQ983052:TUQ983053 TKU983052:TKU983053 TAY983052:TAY983053 SRC983052:SRC983053 SHG983052:SHG983053 RXK983052:RXK983053 RNO983052:RNO983053 RDS983052:RDS983053 QTW983052:QTW983053 QKA983052:QKA983053 QAE983052:QAE983053 PQI983052:PQI983053 PGM983052:PGM983053 OWQ983052:OWQ983053 OMU983052:OMU983053 OCY983052:OCY983053 NTC983052:NTC983053 NJG983052:NJG983053 MZK983052:MZK983053 MPO983052:MPO983053 MFS983052:MFS983053 LVW983052:LVW983053 LMA983052:LMA983053 LCE983052:LCE983053 KSI983052:KSI983053 KIM983052:KIM983053 JYQ983052:JYQ983053 JOU983052:JOU983053 JEY983052:JEY983053 IVC983052:IVC983053 ILG983052:ILG983053 IBK983052:IBK983053 HRO983052:HRO983053 HHS983052:HHS983053 GXW983052:GXW983053 GOA983052:GOA983053 GEE983052:GEE983053 FUI983052:FUI983053 FKM983052:FKM983053 FAQ983052:FAQ983053 EQU983052:EQU983053 EGY983052:EGY983053 DXC983052:DXC983053 DNG983052:DNG983053 DDK983052:DDK983053 CTO983052:CTO983053 CJS983052:CJS983053 BZW983052:BZW983053 BQA983052:BQA983053 BGE983052:BGE983053 AWI983052:AWI983053 AMM983052:AMM983053 ACQ983052:ACQ983053 SU983052:SU983053 IY983052:IY983053 C983052:C983053 WVK917516:WVK917517 WLO917516:WLO917517 WBS917516:WBS917517 VRW917516:VRW917517 VIA917516:VIA917517 UYE917516:UYE917517 UOI917516:UOI917517 UEM917516:UEM917517 TUQ917516:TUQ917517 TKU917516:TKU917517 TAY917516:TAY917517 SRC917516:SRC917517 SHG917516:SHG917517 RXK917516:RXK917517 RNO917516:RNO917517 RDS917516:RDS917517 QTW917516:QTW917517 QKA917516:QKA917517 QAE917516:QAE917517 PQI917516:PQI917517 PGM917516:PGM917517 OWQ917516:OWQ917517 OMU917516:OMU917517 OCY917516:OCY917517 NTC917516:NTC917517 NJG917516:NJG917517 MZK917516:MZK917517 MPO917516:MPO917517 MFS917516:MFS917517 LVW917516:LVW917517 LMA917516:LMA917517 LCE917516:LCE917517 KSI917516:KSI917517 KIM917516:KIM917517 JYQ917516:JYQ917517 JOU917516:JOU917517 JEY917516:JEY917517 IVC917516:IVC917517 ILG917516:ILG917517 IBK917516:IBK917517 HRO917516:HRO917517 HHS917516:HHS917517 GXW917516:GXW917517 GOA917516:GOA917517 GEE917516:GEE917517 FUI917516:FUI917517 FKM917516:FKM917517 FAQ917516:FAQ917517 EQU917516:EQU917517 EGY917516:EGY917517 DXC917516:DXC917517 DNG917516:DNG917517 DDK917516:DDK917517 CTO917516:CTO917517 CJS917516:CJS917517 BZW917516:BZW917517 BQA917516:BQA917517 BGE917516:BGE917517 AWI917516:AWI917517 AMM917516:AMM917517 ACQ917516:ACQ917517 SU917516:SU917517 IY917516:IY917517 C917516:C917517 WVK851980:WVK851981 WLO851980:WLO851981 WBS851980:WBS851981 VRW851980:VRW851981 VIA851980:VIA851981 UYE851980:UYE851981 UOI851980:UOI851981 UEM851980:UEM851981 TUQ851980:TUQ851981 TKU851980:TKU851981 TAY851980:TAY851981 SRC851980:SRC851981 SHG851980:SHG851981 RXK851980:RXK851981 RNO851980:RNO851981 RDS851980:RDS851981 QTW851980:QTW851981 QKA851980:QKA851981 QAE851980:QAE851981 PQI851980:PQI851981 PGM851980:PGM851981 OWQ851980:OWQ851981 OMU851980:OMU851981 OCY851980:OCY851981 NTC851980:NTC851981 NJG851980:NJG851981 MZK851980:MZK851981 MPO851980:MPO851981 MFS851980:MFS851981 LVW851980:LVW851981 LMA851980:LMA851981 LCE851980:LCE851981 KSI851980:KSI851981 KIM851980:KIM851981 JYQ851980:JYQ851981 JOU851980:JOU851981 JEY851980:JEY851981 IVC851980:IVC851981 ILG851980:ILG851981 IBK851980:IBK851981 HRO851980:HRO851981 HHS851980:HHS851981 GXW851980:GXW851981 GOA851980:GOA851981 GEE851980:GEE851981 FUI851980:FUI851981 FKM851980:FKM851981 FAQ851980:FAQ851981 EQU851980:EQU851981 EGY851980:EGY851981 DXC851980:DXC851981 DNG851980:DNG851981 DDK851980:DDK851981 CTO851980:CTO851981 CJS851980:CJS851981 BZW851980:BZW851981 BQA851980:BQA851981 BGE851980:BGE851981 AWI851980:AWI851981 AMM851980:AMM851981 ACQ851980:ACQ851981 SU851980:SU851981 IY851980:IY851981 C851980:C851981 WVK786444:WVK786445 WLO786444:WLO786445 WBS786444:WBS786445 VRW786444:VRW786445 VIA786444:VIA786445 UYE786444:UYE786445 UOI786444:UOI786445 UEM786444:UEM786445 TUQ786444:TUQ786445 TKU786444:TKU786445 TAY786444:TAY786445 SRC786444:SRC786445 SHG786444:SHG786445 RXK786444:RXK786445 RNO786444:RNO786445 RDS786444:RDS786445 QTW786444:QTW786445 QKA786444:QKA786445 QAE786444:QAE786445 PQI786444:PQI786445 PGM786444:PGM786445 OWQ786444:OWQ786445 OMU786444:OMU786445 OCY786444:OCY786445 NTC786444:NTC786445 NJG786444:NJG786445 MZK786444:MZK786445 MPO786444:MPO786445 MFS786444:MFS786445 LVW786444:LVW786445 LMA786444:LMA786445 LCE786444:LCE786445 KSI786444:KSI786445 KIM786444:KIM786445 JYQ786444:JYQ786445 JOU786444:JOU786445 JEY786444:JEY786445 IVC786444:IVC786445 ILG786444:ILG786445 IBK786444:IBK786445 HRO786444:HRO786445 HHS786444:HHS786445 GXW786444:GXW786445 GOA786444:GOA786445 GEE786444:GEE786445 FUI786444:FUI786445 FKM786444:FKM786445 FAQ786444:FAQ786445 EQU786444:EQU786445 EGY786444:EGY786445 DXC786444:DXC786445 DNG786444:DNG786445 DDK786444:DDK786445 CTO786444:CTO786445 CJS786444:CJS786445 BZW786444:BZW786445 BQA786444:BQA786445 BGE786444:BGE786445 AWI786444:AWI786445 AMM786444:AMM786445 ACQ786444:ACQ786445 SU786444:SU786445 IY786444:IY786445 C786444:C786445 WVK720908:WVK720909 WLO720908:WLO720909 WBS720908:WBS720909 VRW720908:VRW720909 VIA720908:VIA720909 UYE720908:UYE720909 UOI720908:UOI720909 UEM720908:UEM720909 TUQ720908:TUQ720909 TKU720908:TKU720909 TAY720908:TAY720909 SRC720908:SRC720909 SHG720908:SHG720909 RXK720908:RXK720909 RNO720908:RNO720909 RDS720908:RDS720909 QTW720908:QTW720909 QKA720908:QKA720909 QAE720908:QAE720909 PQI720908:PQI720909 PGM720908:PGM720909 OWQ720908:OWQ720909 OMU720908:OMU720909 OCY720908:OCY720909 NTC720908:NTC720909 NJG720908:NJG720909 MZK720908:MZK720909 MPO720908:MPO720909 MFS720908:MFS720909 LVW720908:LVW720909 LMA720908:LMA720909 LCE720908:LCE720909 KSI720908:KSI720909 KIM720908:KIM720909 JYQ720908:JYQ720909 JOU720908:JOU720909 JEY720908:JEY720909 IVC720908:IVC720909 ILG720908:ILG720909 IBK720908:IBK720909 HRO720908:HRO720909 HHS720908:HHS720909 GXW720908:GXW720909 GOA720908:GOA720909 GEE720908:GEE720909 FUI720908:FUI720909 FKM720908:FKM720909 FAQ720908:FAQ720909 EQU720908:EQU720909 EGY720908:EGY720909 DXC720908:DXC720909 DNG720908:DNG720909 DDK720908:DDK720909 CTO720908:CTO720909 CJS720908:CJS720909 BZW720908:BZW720909 BQA720908:BQA720909 BGE720908:BGE720909 AWI720908:AWI720909 AMM720908:AMM720909 ACQ720908:ACQ720909 SU720908:SU720909 IY720908:IY720909 C720908:C720909 WVK655372:WVK655373 WLO655372:WLO655373 WBS655372:WBS655373 VRW655372:VRW655373 VIA655372:VIA655373 UYE655372:UYE655373 UOI655372:UOI655373 UEM655372:UEM655373 TUQ655372:TUQ655373 TKU655372:TKU655373 TAY655372:TAY655373 SRC655372:SRC655373 SHG655372:SHG655373 RXK655372:RXK655373 RNO655372:RNO655373 RDS655372:RDS655373 QTW655372:QTW655373 QKA655372:QKA655373 QAE655372:QAE655373 PQI655372:PQI655373 PGM655372:PGM655373 OWQ655372:OWQ655373 OMU655372:OMU655373 OCY655372:OCY655373 NTC655372:NTC655373 NJG655372:NJG655373 MZK655372:MZK655373 MPO655372:MPO655373 MFS655372:MFS655373 LVW655372:LVW655373 LMA655372:LMA655373 LCE655372:LCE655373 KSI655372:KSI655373 KIM655372:KIM655373 JYQ655372:JYQ655373 JOU655372:JOU655373 JEY655372:JEY655373 IVC655372:IVC655373 ILG655372:ILG655373 IBK655372:IBK655373 HRO655372:HRO655373 HHS655372:HHS655373 GXW655372:GXW655373 GOA655372:GOA655373 GEE655372:GEE655373 FUI655372:FUI655373 FKM655372:FKM655373 FAQ655372:FAQ655373 EQU655372:EQU655373 EGY655372:EGY655373 DXC655372:DXC655373 DNG655372:DNG655373 DDK655372:DDK655373 CTO655372:CTO655373 CJS655372:CJS655373 BZW655372:BZW655373 BQA655372:BQA655373 BGE655372:BGE655373 AWI655372:AWI655373 AMM655372:AMM655373 ACQ655372:ACQ655373 SU655372:SU655373 IY655372:IY655373 C655372:C655373 WVK589836:WVK589837 WLO589836:WLO589837 WBS589836:WBS589837 VRW589836:VRW589837 VIA589836:VIA589837 UYE589836:UYE589837 UOI589836:UOI589837 UEM589836:UEM589837 TUQ589836:TUQ589837 TKU589836:TKU589837 TAY589836:TAY589837 SRC589836:SRC589837 SHG589836:SHG589837 RXK589836:RXK589837 RNO589836:RNO589837 RDS589836:RDS589837 QTW589836:QTW589837 QKA589836:QKA589837 QAE589836:QAE589837 PQI589836:PQI589837 PGM589836:PGM589837 OWQ589836:OWQ589837 OMU589836:OMU589837 OCY589836:OCY589837 NTC589836:NTC589837 NJG589836:NJG589837 MZK589836:MZK589837 MPO589836:MPO589837 MFS589836:MFS589837 LVW589836:LVW589837 LMA589836:LMA589837 LCE589836:LCE589837 KSI589836:KSI589837 KIM589836:KIM589837 JYQ589836:JYQ589837 JOU589836:JOU589837 JEY589836:JEY589837 IVC589836:IVC589837 ILG589836:ILG589837 IBK589836:IBK589837 HRO589836:HRO589837 HHS589836:HHS589837 GXW589836:GXW589837 GOA589836:GOA589837 GEE589836:GEE589837 FUI589836:FUI589837 FKM589836:FKM589837 FAQ589836:FAQ589837 EQU589836:EQU589837 EGY589836:EGY589837 DXC589836:DXC589837 DNG589836:DNG589837 DDK589836:DDK589837 CTO589836:CTO589837 CJS589836:CJS589837 BZW589836:BZW589837 BQA589836:BQA589837 BGE589836:BGE589837 AWI589836:AWI589837 AMM589836:AMM589837 ACQ589836:ACQ589837 SU589836:SU589837 IY589836:IY589837 C589836:C589837 WVK524300:WVK524301 WLO524300:WLO524301 WBS524300:WBS524301 VRW524300:VRW524301 VIA524300:VIA524301 UYE524300:UYE524301 UOI524300:UOI524301 UEM524300:UEM524301 TUQ524300:TUQ524301 TKU524300:TKU524301 TAY524300:TAY524301 SRC524300:SRC524301 SHG524300:SHG524301 RXK524300:RXK524301 RNO524300:RNO524301 RDS524300:RDS524301 QTW524300:QTW524301 QKA524300:QKA524301 QAE524300:QAE524301 PQI524300:PQI524301 PGM524300:PGM524301 OWQ524300:OWQ524301 OMU524300:OMU524301 OCY524300:OCY524301 NTC524300:NTC524301 NJG524300:NJG524301 MZK524300:MZK524301 MPO524300:MPO524301 MFS524300:MFS524301 LVW524300:LVW524301 LMA524300:LMA524301 LCE524300:LCE524301 KSI524300:KSI524301 KIM524300:KIM524301 JYQ524300:JYQ524301 JOU524300:JOU524301 JEY524300:JEY524301 IVC524300:IVC524301 ILG524300:ILG524301 IBK524300:IBK524301 HRO524300:HRO524301 HHS524300:HHS524301 GXW524300:GXW524301 GOA524300:GOA524301 GEE524300:GEE524301 FUI524300:FUI524301 FKM524300:FKM524301 FAQ524300:FAQ524301 EQU524300:EQU524301 EGY524300:EGY524301 DXC524300:DXC524301 DNG524300:DNG524301 DDK524300:DDK524301 CTO524300:CTO524301 CJS524300:CJS524301 BZW524300:BZW524301 BQA524300:BQA524301 BGE524300:BGE524301 AWI524300:AWI524301 AMM524300:AMM524301 ACQ524300:ACQ524301 SU524300:SU524301 IY524300:IY524301 C524300:C524301 WVK458764:WVK458765 WLO458764:WLO458765 WBS458764:WBS458765 VRW458764:VRW458765 VIA458764:VIA458765 UYE458764:UYE458765 UOI458764:UOI458765 UEM458764:UEM458765 TUQ458764:TUQ458765 TKU458764:TKU458765 TAY458764:TAY458765 SRC458764:SRC458765 SHG458764:SHG458765 RXK458764:RXK458765 RNO458764:RNO458765 RDS458764:RDS458765 QTW458764:QTW458765 QKA458764:QKA458765 QAE458764:QAE458765 PQI458764:PQI458765 PGM458764:PGM458765 OWQ458764:OWQ458765 OMU458764:OMU458765 OCY458764:OCY458765 NTC458764:NTC458765 NJG458764:NJG458765 MZK458764:MZK458765 MPO458764:MPO458765 MFS458764:MFS458765 LVW458764:LVW458765 LMA458764:LMA458765 LCE458764:LCE458765 KSI458764:KSI458765 KIM458764:KIM458765 JYQ458764:JYQ458765 JOU458764:JOU458765 JEY458764:JEY458765 IVC458764:IVC458765 ILG458764:ILG458765 IBK458764:IBK458765 HRO458764:HRO458765 HHS458764:HHS458765 GXW458764:GXW458765 GOA458764:GOA458765 GEE458764:GEE458765 FUI458764:FUI458765 FKM458764:FKM458765 FAQ458764:FAQ458765 EQU458764:EQU458765 EGY458764:EGY458765 DXC458764:DXC458765 DNG458764:DNG458765 DDK458764:DDK458765 CTO458764:CTO458765 CJS458764:CJS458765 BZW458764:BZW458765 BQA458764:BQA458765 BGE458764:BGE458765 AWI458764:AWI458765 AMM458764:AMM458765 ACQ458764:ACQ458765 SU458764:SU458765 IY458764:IY458765 C458764:C458765 WVK393228:WVK393229 WLO393228:WLO393229 WBS393228:WBS393229 VRW393228:VRW393229 VIA393228:VIA393229 UYE393228:UYE393229 UOI393228:UOI393229 UEM393228:UEM393229 TUQ393228:TUQ393229 TKU393228:TKU393229 TAY393228:TAY393229 SRC393228:SRC393229 SHG393228:SHG393229 RXK393228:RXK393229 RNO393228:RNO393229 RDS393228:RDS393229 QTW393228:QTW393229 QKA393228:QKA393229 QAE393228:QAE393229 PQI393228:PQI393229 PGM393228:PGM393229 OWQ393228:OWQ393229 OMU393228:OMU393229 OCY393228:OCY393229 NTC393228:NTC393229 NJG393228:NJG393229 MZK393228:MZK393229 MPO393228:MPO393229 MFS393228:MFS393229 LVW393228:LVW393229 LMA393228:LMA393229 LCE393228:LCE393229 KSI393228:KSI393229 KIM393228:KIM393229 JYQ393228:JYQ393229 JOU393228:JOU393229 JEY393228:JEY393229 IVC393228:IVC393229 ILG393228:ILG393229 IBK393228:IBK393229 HRO393228:HRO393229 HHS393228:HHS393229 GXW393228:GXW393229 GOA393228:GOA393229 GEE393228:GEE393229 FUI393228:FUI393229 FKM393228:FKM393229 FAQ393228:FAQ393229 EQU393228:EQU393229 EGY393228:EGY393229 DXC393228:DXC393229 DNG393228:DNG393229 DDK393228:DDK393229 CTO393228:CTO393229 CJS393228:CJS393229 BZW393228:BZW393229 BQA393228:BQA393229 BGE393228:BGE393229 AWI393228:AWI393229 AMM393228:AMM393229 ACQ393228:ACQ393229 SU393228:SU393229 IY393228:IY393229 C393228:C393229 WVK327692:WVK327693 WLO327692:WLO327693 WBS327692:WBS327693 VRW327692:VRW327693 VIA327692:VIA327693 UYE327692:UYE327693 UOI327692:UOI327693 UEM327692:UEM327693 TUQ327692:TUQ327693 TKU327692:TKU327693 TAY327692:TAY327693 SRC327692:SRC327693 SHG327692:SHG327693 RXK327692:RXK327693 RNO327692:RNO327693 RDS327692:RDS327693 QTW327692:QTW327693 QKA327692:QKA327693 QAE327692:QAE327693 PQI327692:PQI327693 PGM327692:PGM327693 OWQ327692:OWQ327693 OMU327692:OMU327693 OCY327692:OCY327693 NTC327692:NTC327693 NJG327692:NJG327693 MZK327692:MZK327693 MPO327692:MPO327693 MFS327692:MFS327693 LVW327692:LVW327693 LMA327692:LMA327693 LCE327692:LCE327693 KSI327692:KSI327693 KIM327692:KIM327693 JYQ327692:JYQ327693 JOU327692:JOU327693 JEY327692:JEY327693 IVC327692:IVC327693 ILG327692:ILG327693 IBK327692:IBK327693 HRO327692:HRO327693 HHS327692:HHS327693 GXW327692:GXW327693 GOA327692:GOA327693 GEE327692:GEE327693 FUI327692:FUI327693 FKM327692:FKM327693 FAQ327692:FAQ327693 EQU327692:EQU327693 EGY327692:EGY327693 DXC327692:DXC327693 DNG327692:DNG327693 DDK327692:DDK327693 CTO327692:CTO327693 CJS327692:CJS327693 BZW327692:BZW327693 BQA327692:BQA327693 BGE327692:BGE327693 AWI327692:AWI327693 AMM327692:AMM327693 ACQ327692:ACQ327693 SU327692:SU327693 IY327692:IY327693 C327692:C327693 WVK262156:WVK262157 WLO262156:WLO262157 WBS262156:WBS262157 VRW262156:VRW262157 VIA262156:VIA262157 UYE262156:UYE262157 UOI262156:UOI262157 UEM262156:UEM262157 TUQ262156:TUQ262157 TKU262156:TKU262157 TAY262156:TAY262157 SRC262156:SRC262157 SHG262156:SHG262157 RXK262156:RXK262157 RNO262156:RNO262157 RDS262156:RDS262157 QTW262156:QTW262157 QKA262156:QKA262157 QAE262156:QAE262157 PQI262156:PQI262157 PGM262156:PGM262157 OWQ262156:OWQ262157 OMU262156:OMU262157 OCY262156:OCY262157 NTC262156:NTC262157 NJG262156:NJG262157 MZK262156:MZK262157 MPO262156:MPO262157 MFS262156:MFS262157 LVW262156:LVW262157 LMA262156:LMA262157 LCE262156:LCE262157 KSI262156:KSI262157 KIM262156:KIM262157 JYQ262156:JYQ262157 JOU262156:JOU262157 JEY262156:JEY262157 IVC262156:IVC262157 ILG262156:ILG262157 IBK262156:IBK262157 HRO262156:HRO262157 HHS262156:HHS262157 GXW262156:GXW262157 GOA262156:GOA262157 GEE262156:GEE262157 FUI262156:FUI262157 FKM262156:FKM262157 FAQ262156:FAQ262157 EQU262156:EQU262157 EGY262156:EGY262157 DXC262156:DXC262157 DNG262156:DNG262157 DDK262156:DDK262157 CTO262156:CTO262157 CJS262156:CJS262157 BZW262156:BZW262157 BQA262156:BQA262157 BGE262156:BGE262157 AWI262156:AWI262157 AMM262156:AMM262157 ACQ262156:ACQ262157 SU262156:SU262157 IY262156:IY262157 C262156:C262157 WVK196620:WVK196621 WLO196620:WLO196621 WBS196620:WBS196621 VRW196620:VRW196621 VIA196620:VIA196621 UYE196620:UYE196621 UOI196620:UOI196621 UEM196620:UEM196621 TUQ196620:TUQ196621 TKU196620:TKU196621 TAY196620:TAY196621 SRC196620:SRC196621 SHG196620:SHG196621 RXK196620:RXK196621 RNO196620:RNO196621 RDS196620:RDS196621 QTW196620:QTW196621 QKA196620:QKA196621 QAE196620:QAE196621 PQI196620:PQI196621 PGM196620:PGM196621 OWQ196620:OWQ196621 OMU196620:OMU196621 OCY196620:OCY196621 NTC196620:NTC196621 NJG196620:NJG196621 MZK196620:MZK196621 MPO196620:MPO196621 MFS196620:MFS196621 LVW196620:LVW196621 LMA196620:LMA196621 LCE196620:LCE196621 KSI196620:KSI196621 KIM196620:KIM196621 JYQ196620:JYQ196621 JOU196620:JOU196621 JEY196620:JEY196621 IVC196620:IVC196621 ILG196620:ILG196621 IBK196620:IBK196621 HRO196620:HRO196621 HHS196620:HHS196621 GXW196620:GXW196621 GOA196620:GOA196621 GEE196620:GEE196621 FUI196620:FUI196621 FKM196620:FKM196621 FAQ196620:FAQ196621 EQU196620:EQU196621 EGY196620:EGY196621 DXC196620:DXC196621 DNG196620:DNG196621 DDK196620:DDK196621 CTO196620:CTO196621 CJS196620:CJS196621 BZW196620:BZW196621 BQA196620:BQA196621 BGE196620:BGE196621 AWI196620:AWI196621 AMM196620:AMM196621 ACQ196620:ACQ196621 SU196620:SU196621 IY196620:IY196621 C196620:C196621 WVK131084:WVK131085 WLO131084:WLO131085 WBS131084:WBS131085 VRW131084:VRW131085 VIA131084:VIA131085 UYE131084:UYE131085 UOI131084:UOI131085 UEM131084:UEM131085 TUQ131084:TUQ131085 TKU131084:TKU131085 TAY131084:TAY131085 SRC131084:SRC131085 SHG131084:SHG131085 RXK131084:RXK131085 RNO131084:RNO131085 RDS131084:RDS131085 QTW131084:QTW131085 QKA131084:QKA131085 QAE131084:QAE131085 PQI131084:PQI131085 PGM131084:PGM131085 OWQ131084:OWQ131085 OMU131084:OMU131085 OCY131084:OCY131085 NTC131084:NTC131085 NJG131084:NJG131085 MZK131084:MZK131085 MPO131084:MPO131085 MFS131084:MFS131085 LVW131084:LVW131085 LMA131084:LMA131085 LCE131084:LCE131085 KSI131084:KSI131085 KIM131084:KIM131085 JYQ131084:JYQ131085 JOU131084:JOU131085 JEY131084:JEY131085 IVC131084:IVC131085 ILG131084:ILG131085 IBK131084:IBK131085 HRO131084:HRO131085 HHS131084:HHS131085 GXW131084:GXW131085 GOA131084:GOA131085 GEE131084:GEE131085 FUI131084:FUI131085 FKM131084:FKM131085 FAQ131084:FAQ131085 EQU131084:EQU131085 EGY131084:EGY131085 DXC131084:DXC131085 DNG131084:DNG131085 DDK131084:DDK131085 CTO131084:CTO131085 CJS131084:CJS131085 BZW131084:BZW131085 BQA131084:BQA131085 BGE131084:BGE131085 AWI131084:AWI131085 AMM131084:AMM131085 ACQ131084:ACQ131085 SU131084:SU131085 IY131084:IY131085 C131084:C131085 WVK65548:WVK65549 WLO65548:WLO65549 WBS65548:WBS65549 VRW65548:VRW65549 VIA65548:VIA65549 UYE65548:UYE65549 UOI65548:UOI65549 UEM65548:UEM65549 TUQ65548:TUQ65549 TKU65548:TKU65549 TAY65548:TAY65549 SRC65548:SRC65549 SHG65548:SHG65549 RXK65548:RXK65549 RNO65548:RNO65549 RDS65548:RDS65549 QTW65548:QTW65549 QKA65548:QKA65549 QAE65548:QAE65549 PQI65548:PQI65549 PGM65548:PGM65549 OWQ65548:OWQ65549 OMU65548:OMU65549 OCY65548:OCY65549 NTC65548:NTC65549 NJG65548:NJG65549 MZK65548:MZK65549 MPO65548:MPO65549 MFS65548:MFS65549 LVW65548:LVW65549 LMA65548:LMA65549 LCE65548:LCE65549 KSI65548:KSI65549 KIM65548:KIM65549 JYQ65548:JYQ65549 JOU65548:JOU65549 JEY65548:JEY65549 IVC65548:IVC65549 ILG65548:ILG65549 IBK65548:IBK65549 HRO65548:HRO65549 HHS65548:HHS65549 GXW65548:GXW65549 GOA65548:GOA65549 GEE65548:GEE65549 FUI65548:FUI65549 FKM65548:FKM65549 FAQ65548:FAQ65549 EQU65548:EQU65549 EGY65548:EGY65549 DXC65548:DXC65549 DNG65548:DNG65549 DDK65548:DDK65549 CTO65548:CTO65549 CJS65548:CJS65549 BZW65548:BZW65549 BQA65548:BQA65549 BGE65548:BGE65549 AWI65548:AWI65549 AMM65548:AMM65549 ACQ65548:ACQ65549 SU65548:SU65549 IY65548:IY65549 C65548:C65549 WVK32:WVK33 WLO32:WLO33 WBS32:WBS33 VRW32:VRW33 VIA32:VIA33 UYE32:UYE33 UOI32:UOI33 UEM32:UEM33 TUQ32:TUQ33 TKU32:TKU33 TAY32:TAY33 SRC32:SRC33 SHG32:SHG33 RXK32:RXK33 RNO32:RNO33 RDS32:RDS33 QTW32:QTW33 QKA32:QKA33 QAE32:QAE33 PQI32:PQI33 PGM32:PGM33 OWQ32:OWQ33 OMU32:OMU33 OCY32:OCY33 NTC32:NTC33 NJG32:NJG33 MZK32:MZK33 MPO32:MPO33 MFS32:MFS33 LVW32:LVW33 LMA32:LMA33 LCE32:LCE33 KSI32:KSI33 KIM32:KIM33 JYQ32:JYQ33 JOU32:JOU33 JEY32:JEY33 IVC32:IVC33 ILG32:ILG33 IBK32:IBK33 HRO32:HRO33 HHS32:HHS33 GXW32:GXW33 GOA32:GOA33 GEE32:GEE33 FUI32:FUI33 FKM32:FKM33 FAQ32:FAQ33 EQU32:EQU33 EGY32:EGY33 DXC32:DXC33 DNG32:DNG33 DDK32:DDK33 CTO32:CTO33 CJS32:CJS33 BZW32:BZW33 BQA32:BQA33 BGE32:BGE33 AWI32:AWI33 AMM32:AMM33 ACQ32:ACQ33 SU32:SU33 IY32:IY33" xr:uid="{131E9D0B-4308-4E72-9E9D-55F4A84B9BB5}">
      <formula1>$E$31:$E$32</formula1>
    </dataValidation>
    <dataValidation type="list" allowBlank="1" showInputMessage="1" showErrorMessage="1" sqref="B38" xr:uid="{3D499EE6-B364-44E7-BFBA-D327A7A69FB2}">
      <formula1>"Oui,Non"</formula1>
    </dataValidation>
    <dataValidation type="list" allowBlank="1" showInputMessage="1" showErrorMessage="1" sqref="B39" xr:uid="{4BBB8D24-2703-49BE-B008-4EFD4B1C96A2}">
      <formula1>$F$38:$F$48</formula1>
    </dataValidation>
    <dataValidation type="list" allowBlank="1" showInputMessage="1" showErrorMessage="1" sqref="B47" xr:uid="{3A2F4CD1-253A-4B03-81B7-BD75C71C71F9}">
      <formula1>"1,2,3,4,5,6,7,8,9"</formula1>
    </dataValidation>
    <dataValidation type="list" allowBlank="1" showInputMessage="1" showErrorMessage="1" sqref="B44" xr:uid="{72628AEE-831D-4658-BD89-1567C46558D6}">
      <formula1>"2024,2025,2026"</formula1>
    </dataValidation>
  </dataValidations>
  <printOptions gridLines="1"/>
  <pageMargins left="0.7" right="0.7" top="0.75" bottom="0.75" header="0.3" footer="0.3"/>
  <pageSetup paperSize="9" scale="68" orientation="portrait" r:id="rId1"/>
  <ignoredErrors>
    <ignoredError sqref="B6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B3485-A88A-4911-8709-B0DB4C2A0350}">
  <dimension ref="A1:D18"/>
  <sheetViews>
    <sheetView view="pageBreakPreview" zoomScaleNormal="100" zoomScaleSheetLayoutView="100" workbookViewId="0">
      <selection sqref="A1:D1"/>
    </sheetView>
  </sheetViews>
  <sheetFormatPr baseColWidth="10" defaultRowHeight="15" x14ac:dyDescent="0.25"/>
  <cols>
    <col min="1" max="1" width="51.28515625" bestFit="1" customWidth="1"/>
    <col min="2" max="2" width="12.85546875" bestFit="1" customWidth="1"/>
    <col min="3" max="3" width="8.28515625" customWidth="1"/>
    <col min="4" max="4" width="24" customWidth="1"/>
  </cols>
  <sheetData>
    <row r="1" spans="1:4" ht="21" x14ac:dyDescent="0.35">
      <c r="A1" s="201" t="s">
        <v>179</v>
      </c>
      <c r="B1" s="201"/>
      <c r="C1" s="201"/>
      <c r="D1" s="201"/>
    </row>
    <row r="2" spans="1:4" ht="15.75" thickBot="1" x14ac:dyDescent="0.3"/>
    <row r="3" spans="1:4" ht="15.75" thickBot="1" x14ac:dyDescent="0.3">
      <c r="A3" s="80" t="s">
        <v>105</v>
      </c>
      <c r="B3" s="104" t="e">
        <f>ROUND(PSU!B13,2)</f>
        <v>#VALUE!</v>
      </c>
    </row>
    <row r="4" spans="1:4" ht="15.75" thickBot="1" x14ac:dyDescent="0.3"/>
    <row r="5" spans="1:4" s="1" customFormat="1" ht="15.75" thickBot="1" x14ac:dyDescent="0.3">
      <c r="A5" s="21" t="s">
        <v>170</v>
      </c>
      <c r="B5" s="22">
        <f>ROUND('Heures de préparation'!B20,2)</f>
        <v>0</v>
      </c>
      <c r="C5" s="41"/>
    </row>
    <row r="6" spans="1:4" s="1" customFormat="1" ht="15.75" thickBot="1" x14ac:dyDescent="0.3">
      <c r="A6" s="20"/>
      <c r="B6" s="17"/>
    </row>
    <row r="7" spans="1:4" s="1" customFormat="1" ht="30.75" thickBot="1" x14ac:dyDescent="0.3">
      <c r="A7" s="21" t="s">
        <v>67</v>
      </c>
      <c r="B7" s="22" t="e">
        <f>ROUND('Bonus Inclusion Handicap'!C24,2)</f>
        <v>#VALUE!</v>
      </c>
      <c r="D7" s="150" t="s">
        <v>167</v>
      </c>
    </row>
    <row r="8" spans="1:4" s="1" customFormat="1" ht="15.75" thickBot="1" x14ac:dyDescent="0.3">
      <c r="B8" s="17"/>
      <c r="D8" s="152" t="e">
        <f>SUM(B3+B5+B7+B9+B11+B13)</f>
        <v>#VALUE!</v>
      </c>
    </row>
    <row r="9" spans="1:4" s="1" customFormat="1" ht="15.75" thickBot="1" x14ac:dyDescent="0.3">
      <c r="A9" s="21" t="s">
        <v>66</v>
      </c>
      <c r="B9" s="22" t="e">
        <f>ROUND('Bonus Mixité Sociale'!D19,2)</f>
        <v>#DIV/0!</v>
      </c>
    </row>
    <row r="10" spans="1:4" s="1" customFormat="1" ht="15.75" thickBot="1" x14ac:dyDescent="0.3">
      <c r="B10" s="17"/>
    </row>
    <row r="11" spans="1:4" s="1" customFormat="1" ht="15.75" thickBot="1" x14ac:dyDescent="0.3">
      <c r="A11" s="21" t="s">
        <v>69</v>
      </c>
      <c r="B11" s="83" t="e">
        <f>ROUND('Journées Pédagogiques'!B22,2)</f>
        <v>#VALUE!</v>
      </c>
    </row>
    <row r="12" spans="1:4" s="1" customFormat="1" ht="15.75" thickBot="1" x14ac:dyDescent="0.3">
      <c r="A12" s="20"/>
      <c r="B12" s="17"/>
    </row>
    <row r="13" spans="1:4" s="1" customFormat="1" ht="15.75" thickBot="1" x14ac:dyDescent="0.3">
      <c r="A13" s="21" t="s">
        <v>106</v>
      </c>
      <c r="B13" s="22">
        <f>ROUND('Bonus Attractivité'!B12,2)</f>
        <v>0</v>
      </c>
    </row>
    <row r="14" spans="1:4" s="1" customFormat="1" ht="15.75" thickBot="1" x14ac:dyDescent="0.3">
      <c r="B14" s="17"/>
      <c r="D14" s="200" t="s">
        <v>168</v>
      </c>
    </row>
    <row r="15" spans="1:4" s="1" customFormat="1" ht="15.75" thickBot="1" x14ac:dyDescent="0.3">
      <c r="A15" s="21" t="s">
        <v>181</v>
      </c>
      <c r="B15" s="151" t="e">
        <f>ROUND('Bonus Territoire CTG'!B48,2)</f>
        <v>#VALUE!</v>
      </c>
      <c r="D15" s="200"/>
    </row>
    <row r="16" spans="1:4" s="1" customFormat="1" ht="15.75" thickBot="1" x14ac:dyDescent="0.3">
      <c r="B16" s="8"/>
      <c r="D16" s="200"/>
    </row>
    <row r="17" spans="1:4" s="1" customFormat="1" ht="32.25" customHeight="1" thickBot="1" x14ac:dyDescent="0.3">
      <c r="A17" s="23" t="s">
        <v>107</v>
      </c>
      <c r="B17" s="24" t="e">
        <f>B3+B5+B11+B9+B7+B13+B15</f>
        <v>#VALUE!</v>
      </c>
    </row>
    <row r="18" spans="1:4" s="1" customFormat="1" ht="31.5" customHeight="1" x14ac:dyDescent="0.25">
      <c r="A18" s="202" t="s">
        <v>169</v>
      </c>
      <c r="B18" s="202"/>
      <c r="C18" s="202"/>
      <c r="D18" s="202"/>
    </row>
  </sheetData>
  <sheetProtection algorithmName="SHA-512" hashValue="WwEXzGqfxkO1So3H5RPgF52LrqkzKKUs9LXqMqkl3c9npa9kDFdsTygv35oibgUYgwLQYJ6A+EBkXcebamQ2zQ==" saltValue="5lI8lFpEzjCOznRj10YpBQ==" spinCount="100000" sheet="1" selectLockedCells="1"/>
  <mergeCells count="3">
    <mergeCell ref="D14:D16"/>
    <mergeCell ref="A1:D1"/>
    <mergeCell ref="A18:D18"/>
  </mergeCells>
  <pageMargins left="0.7" right="0.7" top="0.75" bottom="0.75" header="0.3" footer="0.3"/>
  <pageSetup paperSize="9" scale="88" orientation="portrait" verticalDpi="0" r:id="rId1"/>
  <ignoredErrors>
    <ignoredError sqref="B9 B3"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BED41-7AEE-4237-888E-F1B2659F2968}">
  <sheetPr>
    <pageSetUpPr fitToPage="1"/>
  </sheetPr>
  <dimension ref="A1:AC211"/>
  <sheetViews>
    <sheetView view="pageBreakPreview" zoomScaleNormal="100" zoomScaleSheetLayoutView="100" workbookViewId="0">
      <selection sqref="A1:B1"/>
    </sheetView>
  </sheetViews>
  <sheetFormatPr baseColWidth="10" defaultRowHeight="15" x14ac:dyDescent="0.25"/>
  <cols>
    <col min="1" max="1" width="60" style="42" customWidth="1"/>
    <col min="2" max="2" width="26.140625" style="42" customWidth="1"/>
    <col min="3" max="3" width="16.28515625" style="42" customWidth="1"/>
    <col min="4" max="4" width="45" style="42" customWidth="1"/>
    <col min="5" max="5" width="19.140625" style="42" customWidth="1"/>
    <col min="6" max="6" width="19.42578125" style="42" bestFit="1" customWidth="1"/>
    <col min="7" max="7" width="24.28515625" style="42" customWidth="1"/>
    <col min="8" max="8" width="11.42578125" style="42" customWidth="1"/>
    <col min="9" max="9" width="21.28515625" style="42" customWidth="1"/>
    <col min="10" max="10" width="11.42578125" style="42"/>
    <col min="11" max="29" width="11.42578125" style="1"/>
    <col min="30" max="256" width="11.42578125" style="42"/>
    <col min="257" max="257" width="60" style="42" customWidth="1"/>
    <col min="258" max="258" width="26.140625" style="42" customWidth="1"/>
    <col min="259" max="259" width="16.28515625" style="42" customWidth="1"/>
    <col min="260" max="260" width="11.42578125" style="42"/>
    <col min="261" max="261" width="19.140625" style="42" customWidth="1"/>
    <col min="262" max="262" width="15" style="42" customWidth="1"/>
    <col min="263" max="263" width="24.28515625" style="42" customWidth="1"/>
    <col min="264" max="512" width="11.42578125" style="42"/>
    <col min="513" max="513" width="60" style="42" customWidth="1"/>
    <col min="514" max="514" width="26.140625" style="42" customWidth="1"/>
    <col min="515" max="515" width="16.28515625" style="42" customWidth="1"/>
    <col min="516" max="516" width="11.42578125" style="42"/>
    <col min="517" max="517" width="19.140625" style="42" customWidth="1"/>
    <col min="518" max="518" width="15" style="42" customWidth="1"/>
    <col min="519" max="519" width="24.28515625" style="42" customWidth="1"/>
    <col min="520" max="768" width="11.42578125" style="42"/>
    <col min="769" max="769" width="60" style="42" customWidth="1"/>
    <col min="770" max="770" width="26.140625" style="42" customWidth="1"/>
    <col min="771" max="771" width="16.28515625" style="42" customWidth="1"/>
    <col min="772" max="772" width="11.42578125" style="42"/>
    <col min="773" max="773" width="19.140625" style="42" customWidth="1"/>
    <col min="774" max="774" width="15" style="42" customWidth="1"/>
    <col min="775" max="775" width="24.28515625" style="42" customWidth="1"/>
    <col min="776" max="1024" width="11.42578125" style="42"/>
    <col min="1025" max="1025" width="60" style="42" customWidth="1"/>
    <col min="1026" max="1026" width="26.140625" style="42" customWidth="1"/>
    <col min="1027" max="1027" width="16.28515625" style="42" customWidth="1"/>
    <col min="1028" max="1028" width="11.42578125" style="42"/>
    <col min="1029" max="1029" width="19.140625" style="42" customWidth="1"/>
    <col min="1030" max="1030" width="15" style="42" customWidth="1"/>
    <col min="1031" max="1031" width="24.28515625" style="42" customWidth="1"/>
    <col min="1032" max="1280" width="11.42578125" style="42"/>
    <col min="1281" max="1281" width="60" style="42" customWidth="1"/>
    <col min="1282" max="1282" width="26.140625" style="42" customWidth="1"/>
    <col min="1283" max="1283" width="16.28515625" style="42" customWidth="1"/>
    <col min="1284" max="1284" width="11.42578125" style="42"/>
    <col min="1285" max="1285" width="19.140625" style="42" customWidth="1"/>
    <col min="1286" max="1286" width="15" style="42" customWidth="1"/>
    <col min="1287" max="1287" width="24.28515625" style="42" customWidth="1"/>
    <col min="1288" max="1536" width="11.42578125" style="42"/>
    <col min="1537" max="1537" width="60" style="42" customWidth="1"/>
    <col min="1538" max="1538" width="26.140625" style="42" customWidth="1"/>
    <col min="1539" max="1539" width="16.28515625" style="42" customWidth="1"/>
    <col min="1540" max="1540" width="11.42578125" style="42"/>
    <col min="1541" max="1541" width="19.140625" style="42" customWidth="1"/>
    <col min="1542" max="1542" width="15" style="42" customWidth="1"/>
    <col min="1543" max="1543" width="24.28515625" style="42" customWidth="1"/>
    <col min="1544" max="1792" width="11.42578125" style="42"/>
    <col min="1793" max="1793" width="60" style="42" customWidth="1"/>
    <col min="1794" max="1794" width="26.140625" style="42" customWidth="1"/>
    <col min="1795" max="1795" width="16.28515625" style="42" customWidth="1"/>
    <col min="1796" max="1796" width="11.42578125" style="42"/>
    <col min="1797" max="1797" width="19.140625" style="42" customWidth="1"/>
    <col min="1798" max="1798" width="15" style="42" customWidth="1"/>
    <col min="1799" max="1799" width="24.28515625" style="42" customWidth="1"/>
    <col min="1800" max="2048" width="11.42578125" style="42"/>
    <col min="2049" max="2049" width="60" style="42" customWidth="1"/>
    <col min="2050" max="2050" width="26.140625" style="42" customWidth="1"/>
    <col min="2051" max="2051" width="16.28515625" style="42" customWidth="1"/>
    <col min="2052" max="2052" width="11.42578125" style="42"/>
    <col min="2053" max="2053" width="19.140625" style="42" customWidth="1"/>
    <col min="2054" max="2054" width="15" style="42" customWidth="1"/>
    <col min="2055" max="2055" width="24.28515625" style="42" customWidth="1"/>
    <col min="2056" max="2304" width="11.42578125" style="42"/>
    <col min="2305" max="2305" width="60" style="42" customWidth="1"/>
    <col min="2306" max="2306" width="26.140625" style="42" customWidth="1"/>
    <col min="2307" max="2307" width="16.28515625" style="42" customWidth="1"/>
    <col min="2308" max="2308" width="11.42578125" style="42"/>
    <col min="2309" max="2309" width="19.140625" style="42" customWidth="1"/>
    <col min="2310" max="2310" width="15" style="42" customWidth="1"/>
    <col min="2311" max="2311" width="24.28515625" style="42" customWidth="1"/>
    <col min="2312" max="2560" width="11.42578125" style="42"/>
    <col min="2561" max="2561" width="60" style="42" customWidth="1"/>
    <col min="2562" max="2562" width="26.140625" style="42" customWidth="1"/>
    <col min="2563" max="2563" width="16.28515625" style="42" customWidth="1"/>
    <col min="2564" max="2564" width="11.42578125" style="42"/>
    <col min="2565" max="2565" width="19.140625" style="42" customWidth="1"/>
    <col min="2566" max="2566" width="15" style="42" customWidth="1"/>
    <col min="2567" max="2567" width="24.28515625" style="42" customWidth="1"/>
    <col min="2568" max="2816" width="11.42578125" style="42"/>
    <col min="2817" max="2817" width="60" style="42" customWidth="1"/>
    <col min="2818" max="2818" width="26.140625" style="42" customWidth="1"/>
    <col min="2819" max="2819" width="16.28515625" style="42" customWidth="1"/>
    <col min="2820" max="2820" width="11.42578125" style="42"/>
    <col min="2821" max="2821" width="19.140625" style="42" customWidth="1"/>
    <col min="2822" max="2822" width="15" style="42" customWidth="1"/>
    <col min="2823" max="2823" width="24.28515625" style="42" customWidth="1"/>
    <col min="2824" max="3072" width="11.42578125" style="42"/>
    <col min="3073" max="3073" width="60" style="42" customWidth="1"/>
    <col min="3074" max="3074" width="26.140625" style="42" customWidth="1"/>
    <col min="3075" max="3075" width="16.28515625" style="42" customWidth="1"/>
    <col min="3076" max="3076" width="11.42578125" style="42"/>
    <col min="3077" max="3077" width="19.140625" style="42" customWidth="1"/>
    <col min="3078" max="3078" width="15" style="42" customWidth="1"/>
    <col min="3079" max="3079" width="24.28515625" style="42" customWidth="1"/>
    <col min="3080" max="3328" width="11.42578125" style="42"/>
    <col min="3329" max="3329" width="60" style="42" customWidth="1"/>
    <col min="3330" max="3330" width="26.140625" style="42" customWidth="1"/>
    <col min="3331" max="3331" width="16.28515625" style="42" customWidth="1"/>
    <col min="3332" max="3332" width="11.42578125" style="42"/>
    <col min="3333" max="3333" width="19.140625" style="42" customWidth="1"/>
    <col min="3334" max="3334" width="15" style="42" customWidth="1"/>
    <col min="3335" max="3335" width="24.28515625" style="42" customWidth="1"/>
    <col min="3336" max="3584" width="11.42578125" style="42"/>
    <col min="3585" max="3585" width="60" style="42" customWidth="1"/>
    <col min="3586" max="3586" width="26.140625" style="42" customWidth="1"/>
    <col min="3587" max="3587" width="16.28515625" style="42" customWidth="1"/>
    <col min="3588" max="3588" width="11.42578125" style="42"/>
    <col min="3589" max="3589" width="19.140625" style="42" customWidth="1"/>
    <col min="3590" max="3590" width="15" style="42" customWidth="1"/>
    <col min="3591" max="3591" width="24.28515625" style="42" customWidth="1"/>
    <col min="3592" max="3840" width="11.42578125" style="42"/>
    <col min="3841" max="3841" width="60" style="42" customWidth="1"/>
    <col min="3842" max="3842" width="26.140625" style="42" customWidth="1"/>
    <col min="3843" max="3843" width="16.28515625" style="42" customWidth="1"/>
    <col min="3844" max="3844" width="11.42578125" style="42"/>
    <col min="3845" max="3845" width="19.140625" style="42" customWidth="1"/>
    <col min="3846" max="3846" width="15" style="42" customWidth="1"/>
    <col min="3847" max="3847" width="24.28515625" style="42" customWidth="1"/>
    <col min="3848" max="4096" width="11.42578125" style="42"/>
    <col min="4097" max="4097" width="60" style="42" customWidth="1"/>
    <col min="4098" max="4098" width="26.140625" style="42" customWidth="1"/>
    <col min="4099" max="4099" width="16.28515625" style="42" customWidth="1"/>
    <col min="4100" max="4100" width="11.42578125" style="42"/>
    <col min="4101" max="4101" width="19.140625" style="42" customWidth="1"/>
    <col min="4102" max="4102" width="15" style="42" customWidth="1"/>
    <col min="4103" max="4103" width="24.28515625" style="42" customWidth="1"/>
    <col min="4104" max="4352" width="11.42578125" style="42"/>
    <col min="4353" max="4353" width="60" style="42" customWidth="1"/>
    <col min="4354" max="4354" width="26.140625" style="42" customWidth="1"/>
    <col min="4355" max="4355" width="16.28515625" style="42" customWidth="1"/>
    <col min="4356" max="4356" width="11.42578125" style="42"/>
    <col min="4357" max="4357" width="19.140625" style="42" customWidth="1"/>
    <col min="4358" max="4358" width="15" style="42" customWidth="1"/>
    <col min="4359" max="4359" width="24.28515625" style="42" customWidth="1"/>
    <col min="4360" max="4608" width="11.42578125" style="42"/>
    <col min="4609" max="4609" width="60" style="42" customWidth="1"/>
    <col min="4610" max="4610" width="26.140625" style="42" customWidth="1"/>
    <col min="4611" max="4611" width="16.28515625" style="42" customWidth="1"/>
    <col min="4612" max="4612" width="11.42578125" style="42"/>
    <col min="4613" max="4613" width="19.140625" style="42" customWidth="1"/>
    <col min="4614" max="4614" width="15" style="42" customWidth="1"/>
    <col min="4615" max="4615" width="24.28515625" style="42" customWidth="1"/>
    <col min="4616" max="4864" width="11.42578125" style="42"/>
    <col min="4865" max="4865" width="60" style="42" customWidth="1"/>
    <col min="4866" max="4866" width="26.140625" style="42" customWidth="1"/>
    <col min="4867" max="4867" width="16.28515625" style="42" customWidth="1"/>
    <col min="4868" max="4868" width="11.42578125" style="42"/>
    <col min="4869" max="4869" width="19.140625" style="42" customWidth="1"/>
    <col min="4870" max="4870" width="15" style="42" customWidth="1"/>
    <col min="4871" max="4871" width="24.28515625" style="42" customWidth="1"/>
    <col min="4872" max="5120" width="11.42578125" style="42"/>
    <col min="5121" max="5121" width="60" style="42" customWidth="1"/>
    <col min="5122" max="5122" width="26.140625" style="42" customWidth="1"/>
    <col min="5123" max="5123" width="16.28515625" style="42" customWidth="1"/>
    <col min="5124" max="5124" width="11.42578125" style="42"/>
    <col min="5125" max="5125" width="19.140625" style="42" customWidth="1"/>
    <col min="5126" max="5126" width="15" style="42" customWidth="1"/>
    <col min="5127" max="5127" width="24.28515625" style="42" customWidth="1"/>
    <col min="5128" max="5376" width="11.42578125" style="42"/>
    <col min="5377" max="5377" width="60" style="42" customWidth="1"/>
    <col min="5378" max="5378" width="26.140625" style="42" customWidth="1"/>
    <col min="5379" max="5379" width="16.28515625" style="42" customWidth="1"/>
    <col min="5380" max="5380" width="11.42578125" style="42"/>
    <col min="5381" max="5381" width="19.140625" style="42" customWidth="1"/>
    <col min="5382" max="5382" width="15" style="42" customWidth="1"/>
    <col min="5383" max="5383" width="24.28515625" style="42" customWidth="1"/>
    <col min="5384" max="5632" width="11.42578125" style="42"/>
    <col min="5633" max="5633" width="60" style="42" customWidth="1"/>
    <col min="5634" max="5634" width="26.140625" style="42" customWidth="1"/>
    <col min="5635" max="5635" width="16.28515625" style="42" customWidth="1"/>
    <col min="5636" max="5636" width="11.42578125" style="42"/>
    <col min="5637" max="5637" width="19.140625" style="42" customWidth="1"/>
    <col min="5638" max="5638" width="15" style="42" customWidth="1"/>
    <col min="5639" max="5639" width="24.28515625" style="42" customWidth="1"/>
    <col min="5640" max="5888" width="11.42578125" style="42"/>
    <col min="5889" max="5889" width="60" style="42" customWidth="1"/>
    <col min="5890" max="5890" width="26.140625" style="42" customWidth="1"/>
    <col min="5891" max="5891" width="16.28515625" style="42" customWidth="1"/>
    <col min="5892" max="5892" width="11.42578125" style="42"/>
    <col min="5893" max="5893" width="19.140625" style="42" customWidth="1"/>
    <col min="5894" max="5894" width="15" style="42" customWidth="1"/>
    <col min="5895" max="5895" width="24.28515625" style="42" customWidth="1"/>
    <col min="5896" max="6144" width="11.42578125" style="42"/>
    <col min="6145" max="6145" width="60" style="42" customWidth="1"/>
    <col min="6146" max="6146" width="26.140625" style="42" customWidth="1"/>
    <col min="6147" max="6147" width="16.28515625" style="42" customWidth="1"/>
    <col min="6148" max="6148" width="11.42578125" style="42"/>
    <col min="6149" max="6149" width="19.140625" style="42" customWidth="1"/>
    <col min="6150" max="6150" width="15" style="42" customWidth="1"/>
    <col min="6151" max="6151" width="24.28515625" style="42" customWidth="1"/>
    <col min="6152" max="6400" width="11.42578125" style="42"/>
    <col min="6401" max="6401" width="60" style="42" customWidth="1"/>
    <col min="6402" max="6402" width="26.140625" style="42" customWidth="1"/>
    <col min="6403" max="6403" width="16.28515625" style="42" customWidth="1"/>
    <col min="6404" max="6404" width="11.42578125" style="42"/>
    <col min="6405" max="6405" width="19.140625" style="42" customWidth="1"/>
    <col min="6406" max="6406" width="15" style="42" customWidth="1"/>
    <col min="6407" max="6407" width="24.28515625" style="42" customWidth="1"/>
    <col min="6408" max="6656" width="11.42578125" style="42"/>
    <col min="6657" max="6657" width="60" style="42" customWidth="1"/>
    <col min="6658" max="6658" width="26.140625" style="42" customWidth="1"/>
    <col min="6659" max="6659" width="16.28515625" style="42" customWidth="1"/>
    <col min="6660" max="6660" width="11.42578125" style="42"/>
    <col min="6661" max="6661" width="19.140625" style="42" customWidth="1"/>
    <col min="6662" max="6662" width="15" style="42" customWidth="1"/>
    <col min="6663" max="6663" width="24.28515625" style="42" customWidth="1"/>
    <col min="6664" max="6912" width="11.42578125" style="42"/>
    <col min="6913" max="6913" width="60" style="42" customWidth="1"/>
    <col min="6914" max="6914" width="26.140625" style="42" customWidth="1"/>
    <col min="6915" max="6915" width="16.28515625" style="42" customWidth="1"/>
    <col min="6916" max="6916" width="11.42578125" style="42"/>
    <col min="6917" max="6917" width="19.140625" style="42" customWidth="1"/>
    <col min="6918" max="6918" width="15" style="42" customWidth="1"/>
    <col min="6919" max="6919" width="24.28515625" style="42" customWidth="1"/>
    <col min="6920" max="7168" width="11.42578125" style="42"/>
    <col min="7169" max="7169" width="60" style="42" customWidth="1"/>
    <col min="7170" max="7170" width="26.140625" style="42" customWidth="1"/>
    <col min="7171" max="7171" width="16.28515625" style="42" customWidth="1"/>
    <col min="7172" max="7172" width="11.42578125" style="42"/>
    <col min="7173" max="7173" width="19.140625" style="42" customWidth="1"/>
    <col min="7174" max="7174" width="15" style="42" customWidth="1"/>
    <col min="7175" max="7175" width="24.28515625" style="42" customWidth="1"/>
    <col min="7176" max="7424" width="11.42578125" style="42"/>
    <col min="7425" max="7425" width="60" style="42" customWidth="1"/>
    <col min="7426" max="7426" width="26.140625" style="42" customWidth="1"/>
    <col min="7427" max="7427" width="16.28515625" style="42" customWidth="1"/>
    <col min="7428" max="7428" width="11.42578125" style="42"/>
    <col min="7429" max="7429" width="19.140625" style="42" customWidth="1"/>
    <col min="7430" max="7430" width="15" style="42" customWidth="1"/>
    <col min="7431" max="7431" width="24.28515625" style="42" customWidth="1"/>
    <col min="7432" max="7680" width="11.42578125" style="42"/>
    <col min="7681" max="7681" width="60" style="42" customWidth="1"/>
    <col min="7682" max="7682" width="26.140625" style="42" customWidth="1"/>
    <col min="7683" max="7683" width="16.28515625" style="42" customWidth="1"/>
    <col min="7684" max="7684" width="11.42578125" style="42"/>
    <col min="7685" max="7685" width="19.140625" style="42" customWidth="1"/>
    <col min="7686" max="7686" width="15" style="42" customWidth="1"/>
    <col min="7687" max="7687" width="24.28515625" style="42" customWidth="1"/>
    <col min="7688" max="7936" width="11.42578125" style="42"/>
    <col min="7937" max="7937" width="60" style="42" customWidth="1"/>
    <col min="7938" max="7938" width="26.140625" style="42" customWidth="1"/>
    <col min="7939" max="7939" width="16.28515625" style="42" customWidth="1"/>
    <col min="7940" max="7940" width="11.42578125" style="42"/>
    <col min="7941" max="7941" width="19.140625" style="42" customWidth="1"/>
    <col min="7942" max="7942" width="15" style="42" customWidth="1"/>
    <col min="7943" max="7943" width="24.28515625" style="42" customWidth="1"/>
    <col min="7944" max="8192" width="11.42578125" style="42"/>
    <col min="8193" max="8193" width="60" style="42" customWidth="1"/>
    <col min="8194" max="8194" width="26.140625" style="42" customWidth="1"/>
    <col min="8195" max="8195" width="16.28515625" style="42" customWidth="1"/>
    <col min="8196" max="8196" width="11.42578125" style="42"/>
    <col min="8197" max="8197" width="19.140625" style="42" customWidth="1"/>
    <col min="8198" max="8198" width="15" style="42" customWidth="1"/>
    <col min="8199" max="8199" width="24.28515625" style="42" customWidth="1"/>
    <col min="8200" max="8448" width="11.42578125" style="42"/>
    <col min="8449" max="8449" width="60" style="42" customWidth="1"/>
    <col min="8450" max="8450" width="26.140625" style="42" customWidth="1"/>
    <col min="8451" max="8451" width="16.28515625" style="42" customWidth="1"/>
    <col min="8452" max="8452" width="11.42578125" style="42"/>
    <col min="8453" max="8453" width="19.140625" style="42" customWidth="1"/>
    <col min="8454" max="8454" width="15" style="42" customWidth="1"/>
    <col min="8455" max="8455" width="24.28515625" style="42" customWidth="1"/>
    <col min="8456" max="8704" width="11.42578125" style="42"/>
    <col min="8705" max="8705" width="60" style="42" customWidth="1"/>
    <col min="8706" max="8706" width="26.140625" style="42" customWidth="1"/>
    <col min="8707" max="8707" width="16.28515625" style="42" customWidth="1"/>
    <col min="8708" max="8708" width="11.42578125" style="42"/>
    <col min="8709" max="8709" width="19.140625" style="42" customWidth="1"/>
    <col min="8710" max="8710" width="15" style="42" customWidth="1"/>
    <col min="8711" max="8711" width="24.28515625" style="42" customWidth="1"/>
    <col min="8712" max="8960" width="11.42578125" style="42"/>
    <col min="8961" max="8961" width="60" style="42" customWidth="1"/>
    <col min="8962" max="8962" width="26.140625" style="42" customWidth="1"/>
    <col min="8963" max="8963" width="16.28515625" style="42" customWidth="1"/>
    <col min="8964" max="8964" width="11.42578125" style="42"/>
    <col min="8965" max="8965" width="19.140625" style="42" customWidth="1"/>
    <col min="8966" max="8966" width="15" style="42" customWidth="1"/>
    <col min="8967" max="8967" width="24.28515625" style="42" customWidth="1"/>
    <col min="8968" max="9216" width="11.42578125" style="42"/>
    <col min="9217" max="9217" width="60" style="42" customWidth="1"/>
    <col min="9218" max="9218" width="26.140625" style="42" customWidth="1"/>
    <col min="9219" max="9219" width="16.28515625" style="42" customWidth="1"/>
    <col min="9220" max="9220" width="11.42578125" style="42"/>
    <col min="9221" max="9221" width="19.140625" style="42" customWidth="1"/>
    <col min="9222" max="9222" width="15" style="42" customWidth="1"/>
    <col min="9223" max="9223" width="24.28515625" style="42" customWidth="1"/>
    <col min="9224" max="9472" width="11.42578125" style="42"/>
    <col min="9473" max="9473" width="60" style="42" customWidth="1"/>
    <col min="9474" max="9474" width="26.140625" style="42" customWidth="1"/>
    <col min="9475" max="9475" width="16.28515625" style="42" customWidth="1"/>
    <col min="9476" max="9476" width="11.42578125" style="42"/>
    <col min="9477" max="9477" width="19.140625" style="42" customWidth="1"/>
    <col min="9478" max="9478" width="15" style="42" customWidth="1"/>
    <col min="9479" max="9479" width="24.28515625" style="42" customWidth="1"/>
    <col min="9480" max="9728" width="11.42578125" style="42"/>
    <col min="9729" max="9729" width="60" style="42" customWidth="1"/>
    <col min="9730" max="9730" width="26.140625" style="42" customWidth="1"/>
    <col min="9731" max="9731" width="16.28515625" style="42" customWidth="1"/>
    <col min="9732" max="9732" width="11.42578125" style="42"/>
    <col min="9733" max="9733" width="19.140625" style="42" customWidth="1"/>
    <col min="9734" max="9734" width="15" style="42" customWidth="1"/>
    <col min="9735" max="9735" width="24.28515625" style="42" customWidth="1"/>
    <col min="9736" max="9984" width="11.42578125" style="42"/>
    <col min="9985" max="9985" width="60" style="42" customWidth="1"/>
    <col min="9986" max="9986" width="26.140625" style="42" customWidth="1"/>
    <col min="9987" max="9987" width="16.28515625" style="42" customWidth="1"/>
    <col min="9988" max="9988" width="11.42578125" style="42"/>
    <col min="9989" max="9989" width="19.140625" style="42" customWidth="1"/>
    <col min="9990" max="9990" width="15" style="42" customWidth="1"/>
    <col min="9991" max="9991" width="24.28515625" style="42" customWidth="1"/>
    <col min="9992" max="10240" width="11.42578125" style="42"/>
    <col min="10241" max="10241" width="60" style="42" customWidth="1"/>
    <col min="10242" max="10242" width="26.140625" style="42" customWidth="1"/>
    <col min="10243" max="10243" width="16.28515625" style="42" customWidth="1"/>
    <col min="10244" max="10244" width="11.42578125" style="42"/>
    <col min="10245" max="10245" width="19.140625" style="42" customWidth="1"/>
    <col min="10246" max="10246" width="15" style="42" customWidth="1"/>
    <col min="10247" max="10247" width="24.28515625" style="42" customWidth="1"/>
    <col min="10248" max="10496" width="11.42578125" style="42"/>
    <col min="10497" max="10497" width="60" style="42" customWidth="1"/>
    <col min="10498" max="10498" width="26.140625" style="42" customWidth="1"/>
    <col min="10499" max="10499" width="16.28515625" style="42" customWidth="1"/>
    <col min="10500" max="10500" width="11.42578125" style="42"/>
    <col min="10501" max="10501" width="19.140625" style="42" customWidth="1"/>
    <col min="10502" max="10502" width="15" style="42" customWidth="1"/>
    <col min="10503" max="10503" width="24.28515625" style="42" customWidth="1"/>
    <col min="10504" max="10752" width="11.42578125" style="42"/>
    <col min="10753" max="10753" width="60" style="42" customWidth="1"/>
    <col min="10754" max="10754" width="26.140625" style="42" customWidth="1"/>
    <col min="10755" max="10755" width="16.28515625" style="42" customWidth="1"/>
    <col min="10756" max="10756" width="11.42578125" style="42"/>
    <col min="10757" max="10757" width="19.140625" style="42" customWidth="1"/>
    <col min="10758" max="10758" width="15" style="42" customWidth="1"/>
    <col min="10759" max="10759" width="24.28515625" style="42" customWidth="1"/>
    <col min="10760" max="11008" width="11.42578125" style="42"/>
    <col min="11009" max="11009" width="60" style="42" customWidth="1"/>
    <col min="11010" max="11010" width="26.140625" style="42" customWidth="1"/>
    <col min="11011" max="11011" width="16.28515625" style="42" customWidth="1"/>
    <col min="11012" max="11012" width="11.42578125" style="42"/>
    <col min="11013" max="11013" width="19.140625" style="42" customWidth="1"/>
    <col min="11014" max="11014" width="15" style="42" customWidth="1"/>
    <col min="11015" max="11015" width="24.28515625" style="42" customWidth="1"/>
    <col min="11016" max="11264" width="11.42578125" style="42"/>
    <col min="11265" max="11265" width="60" style="42" customWidth="1"/>
    <col min="11266" max="11266" width="26.140625" style="42" customWidth="1"/>
    <col min="11267" max="11267" width="16.28515625" style="42" customWidth="1"/>
    <col min="11268" max="11268" width="11.42578125" style="42"/>
    <col min="11269" max="11269" width="19.140625" style="42" customWidth="1"/>
    <col min="11270" max="11270" width="15" style="42" customWidth="1"/>
    <col min="11271" max="11271" width="24.28515625" style="42" customWidth="1"/>
    <col min="11272" max="11520" width="11.42578125" style="42"/>
    <col min="11521" max="11521" width="60" style="42" customWidth="1"/>
    <col min="11522" max="11522" width="26.140625" style="42" customWidth="1"/>
    <col min="11523" max="11523" width="16.28515625" style="42" customWidth="1"/>
    <col min="11524" max="11524" width="11.42578125" style="42"/>
    <col min="11525" max="11525" width="19.140625" style="42" customWidth="1"/>
    <col min="11526" max="11526" width="15" style="42" customWidth="1"/>
    <col min="11527" max="11527" width="24.28515625" style="42" customWidth="1"/>
    <col min="11528" max="11776" width="11.42578125" style="42"/>
    <col min="11777" max="11777" width="60" style="42" customWidth="1"/>
    <col min="11778" max="11778" width="26.140625" style="42" customWidth="1"/>
    <col min="11779" max="11779" width="16.28515625" style="42" customWidth="1"/>
    <col min="11780" max="11780" width="11.42578125" style="42"/>
    <col min="11781" max="11781" width="19.140625" style="42" customWidth="1"/>
    <col min="11782" max="11782" width="15" style="42" customWidth="1"/>
    <col min="11783" max="11783" width="24.28515625" style="42" customWidth="1"/>
    <col min="11784" max="12032" width="11.42578125" style="42"/>
    <col min="12033" max="12033" width="60" style="42" customWidth="1"/>
    <col min="12034" max="12034" width="26.140625" style="42" customWidth="1"/>
    <col min="12035" max="12035" width="16.28515625" style="42" customWidth="1"/>
    <col min="12036" max="12036" width="11.42578125" style="42"/>
    <col min="12037" max="12037" width="19.140625" style="42" customWidth="1"/>
    <col min="12038" max="12038" width="15" style="42" customWidth="1"/>
    <col min="12039" max="12039" width="24.28515625" style="42" customWidth="1"/>
    <col min="12040" max="12288" width="11.42578125" style="42"/>
    <col min="12289" max="12289" width="60" style="42" customWidth="1"/>
    <col min="12290" max="12290" width="26.140625" style="42" customWidth="1"/>
    <col min="12291" max="12291" width="16.28515625" style="42" customWidth="1"/>
    <col min="12292" max="12292" width="11.42578125" style="42"/>
    <col min="12293" max="12293" width="19.140625" style="42" customWidth="1"/>
    <col min="12294" max="12294" width="15" style="42" customWidth="1"/>
    <col min="12295" max="12295" width="24.28515625" style="42" customWidth="1"/>
    <col min="12296" max="12544" width="11.42578125" style="42"/>
    <col min="12545" max="12545" width="60" style="42" customWidth="1"/>
    <col min="12546" max="12546" width="26.140625" style="42" customWidth="1"/>
    <col min="12547" max="12547" width="16.28515625" style="42" customWidth="1"/>
    <col min="12548" max="12548" width="11.42578125" style="42"/>
    <col min="12549" max="12549" width="19.140625" style="42" customWidth="1"/>
    <col min="12550" max="12550" width="15" style="42" customWidth="1"/>
    <col min="12551" max="12551" width="24.28515625" style="42" customWidth="1"/>
    <col min="12552" max="12800" width="11.42578125" style="42"/>
    <col min="12801" max="12801" width="60" style="42" customWidth="1"/>
    <col min="12802" max="12802" width="26.140625" style="42" customWidth="1"/>
    <col min="12803" max="12803" width="16.28515625" style="42" customWidth="1"/>
    <col min="12804" max="12804" width="11.42578125" style="42"/>
    <col min="12805" max="12805" width="19.140625" style="42" customWidth="1"/>
    <col min="12806" max="12806" width="15" style="42" customWidth="1"/>
    <col min="12807" max="12807" width="24.28515625" style="42" customWidth="1"/>
    <col min="12808" max="13056" width="11.42578125" style="42"/>
    <col min="13057" max="13057" width="60" style="42" customWidth="1"/>
    <col min="13058" max="13058" width="26.140625" style="42" customWidth="1"/>
    <col min="13059" max="13059" width="16.28515625" style="42" customWidth="1"/>
    <col min="13060" max="13060" width="11.42578125" style="42"/>
    <col min="13061" max="13061" width="19.140625" style="42" customWidth="1"/>
    <col min="13062" max="13062" width="15" style="42" customWidth="1"/>
    <col min="13063" max="13063" width="24.28515625" style="42" customWidth="1"/>
    <col min="13064" max="13312" width="11.42578125" style="42"/>
    <col min="13313" max="13313" width="60" style="42" customWidth="1"/>
    <col min="13314" max="13314" width="26.140625" style="42" customWidth="1"/>
    <col min="13315" max="13315" width="16.28515625" style="42" customWidth="1"/>
    <col min="13316" max="13316" width="11.42578125" style="42"/>
    <col min="13317" max="13317" width="19.140625" style="42" customWidth="1"/>
    <col min="13318" max="13318" width="15" style="42" customWidth="1"/>
    <col min="13319" max="13319" width="24.28515625" style="42" customWidth="1"/>
    <col min="13320" max="13568" width="11.42578125" style="42"/>
    <col min="13569" max="13569" width="60" style="42" customWidth="1"/>
    <col min="13570" max="13570" width="26.140625" style="42" customWidth="1"/>
    <col min="13571" max="13571" width="16.28515625" style="42" customWidth="1"/>
    <col min="13572" max="13572" width="11.42578125" style="42"/>
    <col min="13573" max="13573" width="19.140625" style="42" customWidth="1"/>
    <col min="13574" max="13574" width="15" style="42" customWidth="1"/>
    <col min="13575" max="13575" width="24.28515625" style="42" customWidth="1"/>
    <col min="13576" max="13824" width="11.42578125" style="42"/>
    <col min="13825" max="13825" width="60" style="42" customWidth="1"/>
    <col min="13826" max="13826" width="26.140625" style="42" customWidth="1"/>
    <col min="13827" max="13827" width="16.28515625" style="42" customWidth="1"/>
    <col min="13828" max="13828" width="11.42578125" style="42"/>
    <col min="13829" max="13829" width="19.140625" style="42" customWidth="1"/>
    <col min="13830" max="13830" width="15" style="42" customWidth="1"/>
    <col min="13831" max="13831" width="24.28515625" style="42" customWidth="1"/>
    <col min="13832" max="14080" width="11.42578125" style="42"/>
    <col min="14081" max="14081" width="60" style="42" customWidth="1"/>
    <col min="14082" max="14082" width="26.140625" style="42" customWidth="1"/>
    <col min="14083" max="14083" width="16.28515625" style="42" customWidth="1"/>
    <col min="14084" max="14084" width="11.42578125" style="42"/>
    <col min="14085" max="14085" width="19.140625" style="42" customWidth="1"/>
    <col min="14086" max="14086" width="15" style="42" customWidth="1"/>
    <col min="14087" max="14087" width="24.28515625" style="42" customWidth="1"/>
    <col min="14088" max="14336" width="11.42578125" style="42"/>
    <col min="14337" max="14337" width="60" style="42" customWidth="1"/>
    <col min="14338" max="14338" width="26.140625" style="42" customWidth="1"/>
    <col min="14339" max="14339" width="16.28515625" style="42" customWidth="1"/>
    <col min="14340" max="14340" width="11.42578125" style="42"/>
    <col min="14341" max="14341" width="19.140625" style="42" customWidth="1"/>
    <col min="14342" max="14342" width="15" style="42" customWidth="1"/>
    <col min="14343" max="14343" width="24.28515625" style="42" customWidth="1"/>
    <col min="14344" max="14592" width="11.42578125" style="42"/>
    <col min="14593" max="14593" width="60" style="42" customWidth="1"/>
    <col min="14594" max="14594" width="26.140625" style="42" customWidth="1"/>
    <col min="14595" max="14595" width="16.28515625" style="42" customWidth="1"/>
    <col min="14596" max="14596" width="11.42578125" style="42"/>
    <col min="14597" max="14597" width="19.140625" style="42" customWidth="1"/>
    <col min="14598" max="14598" width="15" style="42" customWidth="1"/>
    <col min="14599" max="14599" width="24.28515625" style="42" customWidth="1"/>
    <col min="14600" max="14848" width="11.42578125" style="42"/>
    <col min="14849" max="14849" width="60" style="42" customWidth="1"/>
    <col min="14850" max="14850" width="26.140625" style="42" customWidth="1"/>
    <col min="14851" max="14851" width="16.28515625" style="42" customWidth="1"/>
    <col min="14852" max="14852" width="11.42578125" style="42"/>
    <col min="14853" max="14853" width="19.140625" style="42" customWidth="1"/>
    <col min="14854" max="14854" width="15" style="42" customWidth="1"/>
    <col min="14855" max="14855" width="24.28515625" style="42" customWidth="1"/>
    <col min="14856" max="15104" width="11.42578125" style="42"/>
    <col min="15105" max="15105" width="60" style="42" customWidth="1"/>
    <col min="15106" max="15106" width="26.140625" style="42" customWidth="1"/>
    <col min="15107" max="15107" width="16.28515625" style="42" customWidth="1"/>
    <col min="15108" max="15108" width="11.42578125" style="42"/>
    <col min="15109" max="15109" width="19.140625" style="42" customWidth="1"/>
    <col min="15110" max="15110" width="15" style="42" customWidth="1"/>
    <col min="15111" max="15111" width="24.28515625" style="42" customWidth="1"/>
    <col min="15112" max="15360" width="11.42578125" style="42"/>
    <col min="15361" max="15361" width="60" style="42" customWidth="1"/>
    <col min="15362" max="15362" width="26.140625" style="42" customWidth="1"/>
    <col min="15363" max="15363" width="16.28515625" style="42" customWidth="1"/>
    <col min="15364" max="15364" width="11.42578125" style="42"/>
    <col min="15365" max="15365" width="19.140625" style="42" customWidth="1"/>
    <col min="15366" max="15366" width="15" style="42" customWidth="1"/>
    <col min="15367" max="15367" width="24.28515625" style="42" customWidth="1"/>
    <col min="15368" max="15616" width="11.42578125" style="42"/>
    <col min="15617" max="15617" width="60" style="42" customWidth="1"/>
    <col min="15618" max="15618" width="26.140625" style="42" customWidth="1"/>
    <col min="15619" max="15619" width="16.28515625" style="42" customWidth="1"/>
    <col min="15620" max="15620" width="11.42578125" style="42"/>
    <col min="15621" max="15621" width="19.140625" style="42" customWidth="1"/>
    <col min="15622" max="15622" width="15" style="42" customWidth="1"/>
    <col min="15623" max="15623" width="24.28515625" style="42" customWidth="1"/>
    <col min="15624" max="15872" width="11.42578125" style="42"/>
    <col min="15873" max="15873" width="60" style="42" customWidth="1"/>
    <col min="15874" max="15874" width="26.140625" style="42" customWidth="1"/>
    <col min="15875" max="15875" width="16.28515625" style="42" customWidth="1"/>
    <col min="15876" max="15876" width="11.42578125" style="42"/>
    <col min="15877" max="15877" width="19.140625" style="42" customWidth="1"/>
    <col min="15878" max="15878" width="15" style="42" customWidth="1"/>
    <col min="15879" max="15879" width="24.28515625" style="42" customWidth="1"/>
    <col min="15880" max="16128" width="11.42578125" style="42"/>
    <col min="16129" max="16129" width="60" style="42" customWidth="1"/>
    <col min="16130" max="16130" width="26.140625" style="42" customWidth="1"/>
    <col min="16131" max="16131" width="16.28515625" style="42" customWidth="1"/>
    <col min="16132" max="16132" width="11.42578125" style="42"/>
    <col min="16133" max="16133" width="19.140625" style="42" customWidth="1"/>
    <col min="16134" max="16134" width="15" style="42" customWidth="1"/>
    <col min="16135" max="16135" width="24.28515625" style="42" customWidth="1"/>
    <col min="16136" max="16384" width="11.42578125" style="42"/>
  </cols>
  <sheetData>
    <row r="1" spans="1:7" s="1" customFormat="1" ht="21" x14ac:dyDescent="0.25">
      <c r="A1" s="203" t="s">
        <v>33</v>
      </c>
      <c r="B1" s="203"/>
    </row>
    <row r="2" spans="1:7" s="1" customFormat="1" ht="15.75" thickBot="1" x14ac:dyDescent="0.3">
      <c r="B2" s="8"/>
    </row>
    <row r="3" spans="1:7" s="1" customFormat="1" ht="30.75" thickBot="1" x14ac:dyDescent="0.3">
      <c r="A3" s="14" t="s">
        <v>34</v>
      </c>
      <c r="B3" s="15" t="str">
        <f>+IF(OR('A COMPLETER'!B10="",'A COMPLETER'!B19=""),"",IF('A COMPLETER'!B19&gt;'A COMPLETER'!B10,'A COMPLETER'!B10,'A COMPLETER'!B19))</f>
        <v/>
      </c>
      <c r="C3" s="38"/>
    </row>
    <row r="4" spans="1:7" s="1" customFormat="1" ht="15.75" thickBot="1" x14ac:dyDescent="0.3">
      <c r="A4" s="16" t="s">
        <v>35</v>
      </c>
      <c r="B4" s="17"/>
      <c r="C4" s="38"/>
    </row>
    <row r="5" spans="1:7" s="1" customFormat="1" ht="15.75" thickBot="1" x14ac:dyDescent="0.3">
      <c r="A5" s="16" t="s">
        <v>72</v>
      </c>
      <c r="B5" s="217">
        <f>IF('A COMPLETER'!B34&lt;='A COMPLETER'!B29,'A COMPLETER'!B34,'A COMPLETER'!B29)</f>
        <v>8.3930000000000007</v>
      </c>
      <c r="C5" s="38"/>
    </row>
    <row r="6" spans="1:7" s="1" customFormat="1" ht="15.75" thickBot="1" x14ac:dyDescent="0.3">
      <c r="A6" s="16" t="s">
        <v>35</v>
      </c>
      <c r="B6" s="17"/>
      <c r="C6" s="38"/>
    </row>
    <row r="7" spans="1:7" s="1" customFormat="1" ht="15.75" thickBot="1" x14ac:dyDescent="0.3">
      <c r="A7" s="16" t="s">
        <v>36</v>
      </c>
      <c r="B7" s="216">
        <v>0.66</v>
      </c>
      <c r="C7" s="38"/>
    </row>
    <row r="8" spans="1:7" s="1" customFormat="1" ht="15.75" thickBot="1" x14ac:dyDescent="0.3">
      <c r="A8" s="16" t="s">
        <v>37</v>
      </c>
      <c r="B8" s="17"/>
      <c r="C8" s="38"/>
    </row>
    <row r="9" spans="1:7" s="1" customFormat="1" ht="45.75" thickBot="1" x14ac:dyDescent="0.3">
      <c r="A9" s="14" t="s">
        <v>38</v>
      </c>
      <c r="B9" s="18" t="str">
        <f>+(IF(OR('A COMPLETER'!B36="",B3=""),"",IF(B3='A COMPLETER'!B19,'A COMPLETER'!B36,IF(B3='A COMPLETER'!B10,ROUND((('A COMPLETER'!B10/'A COMPLETER'!B19)*'A COMPLETER'!B36),0)))))</f>
        <v/>
      </c>
      <c r="C9" s="38"/>
    </row>
    <row r="10" spans="1:7" s="1" customFormat="1" ht="15.75" thickBot="1" x14ac:dyDescent="0.3">
      <c r="A10" s="16" t="s">
        <v>35</v>
      </c>
      <c r="B10" s="17"/>
    </row>
    <row r="11" spans="1:7" s="1" customFormat="1" ht="15.75" thickBot="1" x14ac:dyDescent="0.3">
      <c r="A11" s="16" t="s">
        <v>39</v>
      </c>
      <c r="B11" s="19">
        <f>'A COMPLETER'!B23</f>
        <v>0</v>
      </c>
      <c r="C11" s="39"/>
      <c r="D11" s="8"/>
    </row>
    <row r="12" spans="1:7" s="1" customFormat="1" ht="15.75" thickBot="1" x14ac:dyDescent="0.3">
      <c r="A12" s="20" t="s">
        <v>40</v>
      </c>
      <c r="B12" s="17"/>
    </row>
    <row r="13" spans="1:7" s="1" customFormat="1" ht="15.75" thickBot="1" x14ac:dyDescent="0.3">
      <c r="A13" s="21" t="s">
        <v>65</v>
      </c>
      <c r="B13" s="114" t="str">
        <f>IF(OR(B3="",B5="",B7="",B9=""),"",(B3*B5*B7-B9)*B11)</f>
        <v/>
      </c>
      <c r="C13" s="40"/>
      <c r="G13" s="62"/>
    </row>
    <row r="14" spans="1:7" s="1" customFormat="1" x14ac:dyDescent="0.25">
      <c r="A14" s="20"/>
      <c r="B14" s="17"/>
    </row>
    <row r="15" spans="1:7" s="1" customFormat="1" x14ac:dyDescent="0.25"/>
    <row r="16" spans="1:7"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sheetData>
  <sheetProtection algorithmName="SHA-512" hashValue="dt3t45iiFglKPlHrvFaYg63HYJA0YQ2xluNxKtDfenOQ48pCY0Q9XUz23k1YZ1M5+W/GRHyO+vebGTgB+t3L6g==" saltValue="rQzZkFHPBYANHkjiHzEkvw==" spinCount="100000" sheet="1" selectLockedCells="1"/>
  <mergeCells count="1">
    <mergeCell ref="A1:B1"/>
  </mergeCells>
  <dataValidations count="2">
    <dataValidation type="list" allowBlank="1" showInputMessage="1" showErrorMessage="1" sqref="WVJ983018:WVJ983019 C65515:C65516 IY65515:IY65516 SU65515:SU65516 ACQ65515:ACQ65516 AMM65515:AMM65516 AWI65515:AWI65516 BGE65515:BGE65516 BQA65515:BQA65516 BZW65515:BZW65516 CJS65515:CJS65516 CTO65515:CTO65516 DDK65515:DDK65516 DNG65515:DNG65516 DXC65515:DXC65516 EGY65515:EGY65516 EQU65515:EQU65516 FAQ65515:FAQ65516 FKM65515:FKM65516 FUI65515:FUI65516 GEE65515:GEE65516 GOA65515:GOA65516 GXW65515:GXW65516 HHS65515:HHS65516 HRO65515:HRO65516 IBK65515:IBK65516 ILG65515:ILG65516 IVC65515:IVC65516 JEY65515:JEY65516 JOU65515:JOU65516 JYQ65515:JYQ65516 KIM65515:KIM65516 KSI65515:KSI65516 LCE65515:LCE65516 LMA65515:LMA65516 LVW65515:LVW65516 MFS65515:MFS65516 MPO65515:MPO65516 MZK65515:MZK65516 NJG65515:NJG65516 NTC65515:NTC65516 OCY65515:OCY65516 OMU65515:OMU65516 OWQ65515:OWQ65516 PGM65515:PGM65516 PQI65515:PQI65516 QAE65515:QAE65516 QKA65515:QKA65516 QTW65515:QTW65516 RDS65515:RDS65516 RNO65515:RNO65516 RXK65515:RXK65516 SHG65515:SHG65516 SRC65515:SRC65516 TAY65515:TAY65516 TKU65515:TKU65516 TUQ65515:TUQ65516 UEM65515:UEM65516 UOI65515:UOI65516 UYE65515:UYE65516 VIA65515:VIA65516 VRW65515:VRW65516 WBS65515:WBS65516 WLO65515:WLO65516 WVK65515:WVK65516 C131051:C131052 IY131051:IY131052 SU131051:SU131052 ACQ131051:ACQ131052 AMM131051:AMM131052 AWI131051:AWI131052 BGE131051:BGE131052 BQA131051:BQA131052 BZW131051:BZW131052 CJS131051:CJS131052 CTO131051:CTO131052 DDK131051:DDK131052 DNG131051:DNG131052 DXC131051:DXC131052 EGY131051:EGY131052 EQU131051:EQU131052 FAQ131051:FAQ131052 FKM131051:FKM131052 FUI131051:FUI131052 GEE131051:GEE131052 GOA131051:GOA131052 GXW131051:GXW131052 HHS131051:HHS131052 HRO131051:HRO131052 IBK131051:IBK131052 ILG131051:ILG131052 IVC131051:IVC131052 JEY131051:JEY131052 JOU131051:JOU131052 JYQ131051:JYQ131052 KIM131051:KIM131052 KSI131051:KSI131052 LCE131051:LCE131052 LMA131051:LMA131052 LVW131051:LVW131052 MFS131051:MFS131052 MPO131051:MPO131052 MZK131051:MZK131052 NJG131051:NJG131052 NTC131051:NTC131052 OCY131051:OCY131052 OMU131051:OMU131052 OWQ131051:OWQ131052 PGM131051:PGM131052 PQI131051:PQI131052 QAE131051:QAE131052 QKA131051:QKA131052 QTW131051:QTW131052 RDS131051:RDS131052 RNO131051:RNO131052 RXK131051:RXK131052 SHG131051:SHG131052 SRC131051:SRC131052 TAY131051:TAY131052 TKU131051:TKU131052 TUQ131051:TUQ131052 UEM131051:UEM131052 UOI131051:UOI131052 UYE131051:UYE131052 VIA131051:VIA131052 VRW131051:VRW131052 WBS131051:WBS131052 WLO131051:WLO131052 WVK131051:WVK131052 C196587:C196588 IY196587:IY196588 SU196587:SU196588 ACQ196587:ACQ196588 AMM196587:AMM196588 AWI196587:AWI196588 BGE196587:BGE196588 BQA196587:BQA196588 BZW196587:BZW196588 CJS196587:CJS196588 CTO196587:CTO196588 DDK196587:DDK196588 DNG196587:DNG196588 DXC196587:DXC196588 EGY196587:EGY196588 EQU196587:EQU196588 FAQ196587:FAQ196588 FKM196587:FKM196588 FUI196587:FUI196588 GEE196587:GEE196588 GOA196587:GOA196588 GXW196587:GXW196588 HHS196587:HHS196588 HRO196587:HRO196588 IBK196587:IBK196588 ILG196587:ILG196588 IVC196587:IVC196588 JEY196587:JEY196588 JOU196587:JOU196588 JYQ196587:JYQ196588 KIM196587:KIM196588 KSI196587:KSI196588 LCE196587:LCE196588 LMA196587:LMA196588 LVW196587:LVW196588 MFS196587:MFS196588 MPO196587:MPO196588 MZK196587:MZK196588 NJG196587:NJG196588 NTC196587:NTC196588 OCY196587:OCY196588 OMU196587:OMU196588 OWQ196587:OWQ196588 PGM196587:PGM196588 PQI196587:PQI196588 QAE196587:QAE196588 QKA196587:QKA196588 QTW196587:QTW196588 RDS196587:RDS196588 RNO196587:RNO196588 RXK196587:RXK196588 SHG196587:SHG196588 SRC196587:SRC196588 TAY196587:TAY196588 TKU196587:TKU196588 TUQ196587:TUQ196588 UEM196587:UEM196588 UOI196587:UOI196588 UYE196587:UYE196588 VIA196587:VIA196588 VRW196587:VRW196588 WBS196587:WBS196588 WLO196587:WLO196588 WVK196587:WVK196588 C262123:C262124 IY262123:IY262124 SU262123:SU262124 ACQ262123:ACQ262124 AMM262123:AMM262124 AWI262123:AWI262124 BGE262123:BGE262124 BQA262123:BQA262124 BZW262123:BZW262124 CJS262123:CJS262124 CTO262123:CTO262124 DDK262123:DDK262124 DNG262123:DNG262124 DXC262123:DXC262124 EGY262123:EGY262124 EQU262123:EQU262124 FAQ262123:FAQ262124 FKM262123:FKM262124 FUI262123:FUI262124 GEE262123:GEE262124 GOA262123:GOA262124 GXW262123:GXW262124 HHS262123:HHS262124 HRO262123:HRO262124 IBK262123:IBK262124 ILG262123:ILG262124 IVC262123:IVC262124 JEY262123:JEY262124 JOU262123:JOU262124 JYQ262123:JYQ262124 KIM262123:KIM262124 KSI262123:KSI262124 LCE262123:LCE262124 LMA262123:LMA262124 LVW262123:LVW262124 MFS262123:MFS262124 MPO262123:MPO262124 MZK262123:MZK262124 NJG262123:NJG262124 NTC262123:NTC262124 OCY262123:OCY262124 OMU262123:OMU262124 OWQ262123:OWQ262124 PGM262123:PGM262124 PQI262123:PQI262124 QAE262123:QAE262124 QKA262123:QKA262124 QTW262123:QTW262124 RDS262123:RDS262124 RNO262123:RNO262124 RXK262123:RXK262124 SHG262123:SHG262124 SRC262123:SRC262124 TAY262123:TAY262124 TKU262123:TKU262124 TUQ262123:TUQ262124 UEM262123:UEM262124 UOI262123:UOI262124 UYE262123:UYE262124 VIA262123:VIA262124 VRW262123:VRW262124 WBS262123:WBS262124 WLO262123:WLO262124 WVK262123:WVK262124 C327659:C327660 IY327659:IY327660 SU327659:SU327660 ACQ327659:ACQ327660 AMM327659:AMM327660 AWI327659:AWI327660 BGE327659:BGE327660 BQA327659:BQA327660 BZW327659:BZW327660 CJS327659:CJS327660 CTO327659:CTO327660 DDK327659:DDK327660 DNG327659:DNG327660 DXC327659:DXC327660 EGY327659:EGY327660 EQU327659:EQU327660 FAQ327659:FAQ327660 FKM327659:FKM327660 FUI327659:FUI327660 GEE327659:GEE327660 GOA327659:GOA327660 GXW327659:GXW327660 HHS327659:HHS327660 HRO327659:HRO327660 IBK327659:IBK327660 ILG327659:ILG327660 IVC327659:IVC327660 JEY327659:JEY327660 JOU327659:JOU327660 JYQ327659:JYQ327660 KIM327659:KIM327660 KSI327659:KSI327660 LCE327659:LCE327660 LMA327659:LMA327660 LVW327659:LVW327660 MFS327659:MFS327660 MPO327659:MPO327660 MZK327659:MZK327660 NJG327659:NJG327660 NTC327659:NTC327660 OCY327659:OCY327660 OMU327659:OMU327660 OWQ327659:OWQ327660 PGM327659:PGM327660 PQI327659:PQI327660 QAE327659:QAE327660 QKA327659:QKA327660 QTW327659:QTW327660 RDS327659:RDS327660 RNO327659:RNO327660 RXK327659:RXK327660 SHG327659:SHG327660 SRC327659:SRC327660 TAY327659:TAY327660 TKU327659:TKU327660 TUQ327659:TUQ327660 UEM327659:UEM327660 UOI327659:UOI327660 UYE327659:UYE327660 VIA327659:VIA327660 VRW327659:VRW327660 WBS327659:WBS327660 WLO327659:WLO327660 WVK327659:WVK327660 C393195:C393196 IY393195:IY393196 SU393195:SU393196 ACQ393195:ACQ393196 AMM393195:AMM393196 AWI393195:AWI393196 BGE393195:BGE393196 BQA393195:BQA393196 BZW393195:BZW393196 CJS393195:CJS393196 CTO393195:CTO393196 DDK393195:DDK393196 DNG393195:DNG393196 DXC393195:DXC393196 EGY393195:EGY393196 EQU393195:EQU393196 FAQ393195:FAQ393196 FKM393195:FKM393196 FUI393195:FUI393196 GEE393195:GEE393196 GOA393195:GOA393196 GXW393195:GXW393196 HHS393195:HHS393196 HRO393195:HRO393196 IBK393195:IBK393196 ILG393195:ILG393196 IVC393195:IVC393196 JEY393195:JEY393196 JOU393195:JOU393196 JYQ393195:JYQ393196 KIM393195:KIM393196 KSI393195:KSI393196 LCE393195:LCE393196 LMA393195:LMA393196 LVW393195:LVW393196 MFS393195:MFS393196 MPO393195:MPO393196 MZK393195:MZK393196 NJG393195:NJG393196 NTC393195:NTC393196 OCY393195:OCY393196 OMU393195:OMU393196 OWQ393195:OWQ393196 PGM393195:PGM393196 PQI393195:PQI393196 QAE393195:QAE393196 QKA393195:QKA393196 QTW393195:QTW393196 RDS393195:RDS393196 RNO393195:RNO393196 RXK393195:RXK393196 SHG393195:SHG393196 SRC393195:SRC393196 TAY393195:TAY393196 TKU393195:TKU393196 TUQ393195:TUQ393196 UEM393195:UEM393196 UOI393195:UOI393196 UYE393195:UYE393196 VIA393195:VIA393196 VRW393195:VRW393196 WBS393195:WBS393196 WLO393195:WLO393196 WVK393195:WVK393196 C458731:C458732 IY458731:IY458732 SU458731:SU458732 ACQ458731:ACQ458732 AMM458731:AMM458732 AWI458731:AWI458732 BGE458731:BGE458732 BQA458731:BQA458732 BZW458731:BZW458732 CJS458731:CJS458732 CTO458731:CTO458732 DDK458731:DDK458732 DNG458731:DNG458732 DXC458731:DXC458732 EGY458731:EGY458732 EQU458731:EQU458732 FAQ458731:FAQ458732 FKM458731:FKM458732 FUI458731:FUI458732 GEE458731:GEE458732 GOA458731:GOA458732 GXW458731:GXW458732 HHS458731:HHS458732 HRO458731:HRO458732 IBK458731:IBK458732 ILG458731:ILG458732 IVC458731:IVC458732 JEY458731:JEY458732 JOU458731:JOU458732 JYQ458731:JYQ458732 KIM458731:KIM458732 KSI458731:KSI458732 LCE458731:LCE458732 LMA458731:LMA458732 LVW458731:LVW458732 MFS458731:MFS458732 MPO458731:MPO458732 MZK458731:MZK458732 NJG458731:NJG458732 NTC458731:NTC458732 OCY458731:OCY458732 OMU458731:OMU458732 OWQ458731:OWQ458732 PGM458731:PGM458732 PQI458731:PQI458732 QAE458731:QAE458732 QKA458731:QKA458732 QTW458731:QTW458732 RDS458731:RDS458732 RNO458731:RNO458732 RXK458731:RXK458732 SHG458731:SHG458732 SRC458731:SRC458732 TAY458731:TAY458732 TKU458731:TKU458732 TUQ458731:TUQ458732 UEM458731:UEM458732 UOI458731:UOI458732 UYE458731:UYE458732 VIA458731:VIA458732 VRW458731:VRW458732 WBS458731:WBS458732 WLO458731:WLO458732 WVK458731:WVK458732 C524267:C524268 IY524267:IY524268 SU524267:SU524268 ACQ524267:ACQ524268 AMM524267:AMM524268 AWI524267:AWI524268 BGE524267:BGE524268 BQA524267:BQA524268 BZW524267:BZW524268 CJS524267:CJS524268 CTO524267:CTO524268 DDK524267:DDK524268 DNG524267:DNG524268 DXC524267:DXC524268 EGY524267:EGY524268 EQU524267:EQU524268 FAQ524267:FAQ524268 FKM524267:FKM524268 FUI524267:FUI524268 GEE524267:GEE524268 GOA524267:GOA524268 GXW524267:GXW524268 HHS524267:HHS524268 HRO524267:HRO524268 IBK524267:IBK524268 ILG524267:ILG524268 IVC524267:IVC524268 JEY524267:JEY524268 JOU524267:JOU524268 JYQ524267:JYQ524268 KIM524267:KIM524268 KSI524267:KSI524268 LCE524267:LCE524268 LMA524267:LMA524268 LVW524267:LVW524268 MFS524267:MFS524268 MPO524267:MPO524268 MZK524267:MZK524268 NJG524267:NJG524268 NTC524267:NTC524268 OCY524267:OCY524268 OMU524267:OMU524268 OWQ524267:OWQ524268 PGM524267:PGM524268 PQI524267:PQI524268 QAE524267:QAE524268 QKA524267:QKA524268 QTW524267:QTW524268 RDS524267:RDS524268 RNO524267:RNO524268 RXK524267:RXK524268 SHG524267:SHG524268 SRC524267:SRC524268 TAY524267:TAY524268 TKU524267:TKU524268 TUQ524267:TUQ524268 UEM524267:UEM524268 UOI524267:UOI524268 UYE524267:UYE524268 VIA524267:VIA524268 VRW524267:VRW524268 WBS524267:WBS524268 WLO524267:WLO524268 WVK524267:WVK524268 C589803:C589804 IY589803:IY589804 SU589803:SU589804 ACQ589803:ACQ589804 AMM589803:AMM589804 AWI589803:AWI589804 BGE589803:BGE589804 BQA589803:BQA589804 BZW589803:BZW589804 CJS589803:CJS589804 CTO589803:CTO589804 DDK589803:DDK589804 DNG589803:DNG589804 DXC589803:DXC589804 EGY589803:EGY589804 EQU589803:EQU589804 FAQ589803:FAQ589804 FKM589803:FKM589804 FUI589803:FUI589804 GEE589803:GEE589804 GOA589803:GOA589804 GXW589803:GXW589804 HHS589803:HHS589804 HRO589803:HRO589804 IBK589803:IBK589804 ILG589803:ILG589804 IVC589803:IVC589804 JEY589803:JEY589804 JOU589803:JOU589804 JYQ589803:JYQ589804 KIM589803:KIM589804 KSI589803:KSI589804 LCE589803:LCE589804 LMA589803:LMA589804 LVW589803:LVW589804 MFS589803:MFS589804 MPO589803:MPO589804 MZK589803:MZK589804 NJG589803:NJG589804 NTC589803:NTC589804 OCY589803:OCY589804 OMU589803:OMU589804 OWQ589803:OWQ589804 PGM589803:PGM589804 PQI589803:PQI589804 QAE589803:QAE589804 QKA589803:QKA589804 QTW589803:QTW589804 RDS589803:RDS589804 RNO589803:RNO589804 RXK589803:RXK589804 SHG589803:SHG589804 SRC589803:SRC589804 TAY589803:TAY589804 TKU589803:TKU589804 TUQ589803:TUQ589804 UEM589803:UEM589804 UOI589803:UOI589804 UYE589803:UYE589804 VIA589803:VIA589804 VRW589803:VRW589804 WBS589803:WBS589804 WLO589803:WLO589804 WVK589803:WVK589804 C655339:C655340 IY655339:IY655340 SU655339:SU655340 ACQ655339:ACQ655340 AMM655339:AMM655340 AWI655339:AWI655340 BGE655339:BGE655340 BQA655339:BQA655340 BZW655339:BZW655340 CJS655339:CJS655340 CTO655339:CTO655340 DDK655339:DDK655340 DNG655339:DNG655340 DXC655339:DXC655340 EGY655339:EGY655340 EQU655339:EQU655340 FAQ655339:FAQ655340 FKM655339:FKM655340 FUI655339:FUI655340 GEE655339:GEE655340 GOA655339:GOA655340 GXW655339:GXW655340 HHS655339:HHS655340 HRO655339:HRO655340 IBK655339:IBK655340 ILG655339:ILG655340 IVC655339:IVC655340 JEY655339:JEY655340 JOU655339:JOU655340 JYQ655339:JYQ655340 KIM655339:KIM655340 KSI655339:KSI655340 LCE655339:LCE655340 LMA655339:LMA655340 LVW655339:LVW655340 MFS655339:MFS655340 MPO655339:MPO655340 MZK655339:MZK655340 NJG655339:NJG655340 NTC655339:NTC655340 OCY655339:OCY655340 OMU655339:OMU655340 OWQ655339:OWQ655340 PGM655339:PGM655340 PQI655339:PQI655340 QAE655339:QAE655340 QKA655339:QKA655340 QTW655339:QTW655340 RDS655339:RDS655340 RNO655339:RNO655340 RXK655339:RXK655340 SHG655339:SHG655340 SRC655339:SRC655340 TAY655339:TAY655340 TKU655339:TKU655340 TUQ655339:TUQ655340 UEM655339:UEM655340 UOI655339:UOI655340 UYE655339:UYE655340 VIA655339:VIA655340 VRW655339:VRW655340 WBS655339:WBS655340 WLO655339:WLO655340 WVK655339:WVK655340 C720875:C720876 IY720875:IY720876 SU720875:SU720876 ACQ720875:ACQ720876 AMM720875:AMM720876 AWI720875:AWI720876 BGE720875:BGE720876 BQA720875:BQA720876 BZW720875:BZW720876 CJS720875:CJS720876 CTO720875:CTO720876 DDK720875:DDK720876 DNG720875:DNG720876 DXC720875:DXC720876 EGY720875:EGY720876 EQU720875:EQU720876 FAQ720875:FAQ720876 FKM720875:FKM720876 FUI720875:FUI720876 GEE720875:GEE720876 GOA720875:GOA720876 GXW720875:GXW720876 HHS720875:HHS720876 HRO720875:HRO720876 IBK720875:IBK720876 ILG720875:ILG720876 IVC720875:IVC720876 JEY720875:JEY720876 JOU720875:JOU720876 JYQ720875:JYQ720876 KIM720875:KIM720876 KSI720875:KSI720876 LCE720875:LCE720876 LMA720875:LMA720876 LVW720875:LVW720876 MFS720875:MFS720876 MPO720875:MPO720876 MZK720875:MZK720876 NJG720875:NJG720876 NTC720875:NTC720876 OCY720875:OCY720876 OMU720875:OMU720876 OWQ720875:OWQ720876 PGM720875:PGM720876 PQI720875:PQI720876 QAE720875:QAE720876 QKA720875:QKA720876 QTW720875:QTW720876 RDS720875:RDS720876 RNO720875:RNO720876 RXK720875:RXK720876 SHG720875:SHG720876 SRC720875:SRC720876 TAY720875:TAY720876 TKU720875:TKU720876 TUQ720875:TUQ720876 UEM720875:UEM720876 UOI720875:UOI720876 UYE720875:UYE720876 VIA720875:VIA720876 VRW720875:VRW720876 WBS720875:WBS720876 WLO720875:WLO720876 WVK720875:WVK720876 C786411:C786412 IY786411:IY786412 SU786411:SU786412 ACQ786411:ACQ786412 AMM786411:AMM786412 AWI786411:AWI786412 BGE786411:BGE786412 BQA786411:BQA786412 BZW786411:BZW786412 CJS786411:CJS786412 CTO786411:CTO786412 DDK786411:DDK786412 DNG786411:DNG786412 DXC786411:DXC786412 EGY786411:EGY786412 EQU786411:EQU786412 FAQ786411:FAQ786412 FKM786411:FKM786412 FUI786411:FUI786412 GEE786411:GEE786412 GOA786411:GOA786412 GXW786411:GXW786412 HHS786411:HHS786412 HRO786411:HRO786412 IBK786411:IBK786412 ILG786411:ILG786412 IVC786411:IVC786412 JEY786411:JEY786412 JOU786411:JOU786412 JYQ786411:JYQ786412 KIM786411:KIM786412 KSI786411:KSI786412 LCE786411:LCE786412 LMA786411:LMA786412 LVW786411:LVW786412 MFS786411:MFS786412 MPO786411:MPO786412 MZK786411:MZK786412 NJG786411:NJG786412 NTC786411:NTC786412 OCY786411:OCY786412 OMU786411:OMU786412 OWQ786411:OWQ786412 PGM786411:PGM786412 PQI786411:PQI786412 QAE786411:QAE786412 QKA786411:QKA786412 QTW786411:QTW786412 RDS786411:RDS786412 RNO786411:RNO786412 RXK786411:RXK786412 SHG786411:SHG786412 SRC786411:SRC786412 TAY786411:TAY786412 TKU786411:TKU786412 TUQ786411:TUQ786412 UEM786411:UEM786412 UOI786411:UOI786412 UYE786411:UYE786412 VIA786411:VIA786412 VRW786411:VRW786412 WBS786411:WBS786412 WLO786411:WLO786412 WVK786411:WVK786412 C851947:C851948 IY851947:IY851948 SU851947:SU851948 ACQ851947:ACQ851948 AMM851947:AMM851948 AWI851947:AWI851948 BGE851947:BGE851948 BQA851947:BQA851948 BZW851947:BZW851948 CJS851947:CJS851948 CTO851947:CTO851948 DDK851947:DDK851948 DNG851947:DNG851948 DXC851947:DXC851948 EGY851947:EGY851948 EQU851947:EQU851948 FAQ851947:FAQ851948 FKM851947:FKM851948 FUI851947:FUI851948 GEE851947:GEE851948 GOA851947:GOA851948 GXW851947:GXW851948 HHS851947:HHS851948 HRO851947:HRO851948 IBK851947:IBK851948 ILG851947:ILG851948 IVC851947:IVC851948 JEY851947:JEY851948 JOU851947:JOU851948 JYQ851947:JYQ851948 KIM851947:KIM851948 KSI851947:KSI851948 LCE851947:LCE851948 LMA851947:LMA851948 LVW851947:LVW851948 MFS851947:MFS851948 MPO851947:MPO851948 MZK851947:MZK851948 NJG851947:NJG851948 NTC851947:NTC851948 OCY851947:OCY851948 OMU851947:OMU851948 OWQ851947:OWQ851948 PGM851947:PGM851948 PQI851947:PQI851948 QAE851947:QAE851948 QKA851947:QKA851948 QTW851947:QTW851948 RDS851947:RDS851948 RNO851947:RNO851948 RXK851947:RXK851948 SHG851947:SHG851948 SRC851947:SRC851948 TAY851947:TAY851948 TKU851947:TKU851948 TUQ851947:TUQ851948 UEM851947:UEM851948 UOI851947:UOI851948 UYE851947:UYE851948 VIA851947:VIA851948 VRW851947:VRW851948 WBS851947:WBS851948 WLO851947:WLO851948 WVK851947:WVK851948 C917483:C917484 IY917483:IY917484 SU917483:SU917484 ACQ917483:ACQ917484 AMM917483:AMM917484 AWI917483:AWI917484 BGE917483:BGE917484 BQA917483:BQA917484 BZW917483:BZW917484 CJS917483:CJS917484 CTO917483:CTO917484 DDK917483:DDK917484 DNG917483:DNG917484 DXC917483:DXC917484 EGY917483:EGY917484 EQU917483:EQU917484 FAQ917483:FAQ917484 FKM917483:FKM917484 FUI917483:FUI917484 GEE917483:GEE917484 GOA917483:GOA917484 GXW917483:GXW917484 HHS917483:HHS917484 HRO917483:HRO917484 IBK917483:IBK917484 ILG917483:ILG917484 IVC917483:IVC917484 JEY917483:JEY917484 JOU917483:JOU917484 JYQ917483:JYQ917484 KIM917483:KIM917484 KSI917483:KSI917484 LCE917483:LCE917484 LMA917483:LMA917484 LVW917483:LVW917484 MFS917483:MFS917484 MPO917483:MPO917484 MZK917483:MZK917484 NJG917483:NJG917484 NTC917483:NTC917484 OCY917483:OCY917484 OMU917483:OMU917484 OWQ917483:OWQ917484 PGM917483:PGM917484 PQI917483:PQI917484 QAE917483:QAE917484 QKA917483:QKA917484 QTW917483:QTW917484 RDS917483:RDS917484 RNO917483:RNO917484 RXK917483:RXK917484 SHG917483:SHG917484 SRC917483:SRC917484 TAY917483:TAY917484 TKU917483:TKU917484 TUQ917483:TUQ917484 UEM917483:UEM917484 UOI917483:UOI917484 UYE917483:UYE917484 VIA917483:VIA917484 VRW917483:VRW917484 WBS917483:WBS917484 WLO917483:WLO917484 WVK917483:WVK917484 C983019:C983020 IY983019:IY983020 SU983019:SU983020 ACQ983019:ACQ983020 AMM983019:AMM983020 AWI983019:AWI983020 BGE983019:BGE983020 BQA983019:BQA983020 BZW983019:BZW983020 CJS983019:CJS983020 CTO983019:CTO983020 DDK983019:DDK983020 DNG983019:DNG983020 DXC983019:DXC983020 EGY983019:EGY983020 EQU983019:EQU983020 FAQ983019:FAQ983020 FKM983019:FKM983020 FUI983019:FUI983020 GEE983019:GEE983020 GOA983019:GOA983020 GXW983019:GXW983020 HHS983019:HHS983020 HRO983019:HRO983020 IBK983019:IBK983020 ILG983019:ILG983020 IVC983019:IVC983020 JEY983019:JEY983020 JOU983019:JOU983020 JYQ983019:JYQ983020 KIM983019:KIM983020 KSI983019:KSI983020 LCE983019:LCE983020 LMA983019:LMA983020 LVW983019:LVW983020 MFS983019:MFS983020 MPO983019:MPO983020 MZK983019:MZK983020 NJG983019:NJG983020 NTC983019:NTC983020 OCY983019:OCY983020 OMU983019:OMU983020 OWQ983019:OWQ983020 PGM983019:PGM983020 PQI983019:PQI983020 QAE983019:QAE983020 QKA983019:QKA983020 QTW983019:QTW983020 RDS983019:RDS983020 RNO983019:RNO983020 RXK983019:RXK983020 SHG983019:SHG983020 SRC983019:SRC983020 TAY983019:TAY983020 TKU983019:TKU983020 TUQ983019:TUQ983020 UEM983019:UEM983020 UOI983019:UOI983020 UYE983019:UYE983020 VIA983019:VIA983020 VRW983019:VRW983020 WBS983019:WBS983020 WLO983019:WLO983020 WVK983019:WVK983020 B65514:B65515 IX65514:IX65515 ST65514:ST65515 ACP65514:ACP65515 AML65514:AML65515 AWH65514:AWH65515 BGD65514:BGD65515 BPZ65514:BPZ65515 BZV65514:BZV65515 CJR65514:CJR65515 CTN65514:CTN65515 DDJ65514:DDJ65515 DNF65514:DNF65515 DXB65514:DXB65515 EGX65514:EGX65515 EQT65514:EQT65515 FAP65514:FAP65515 FKL65514:FKL65515 FUH65514:FUH65515 GED65514:GED65515 GNZ65514:GNZ65515 GXV65514:GXV65515 HHR65514:HHR65515 HRN65514:HRN65515 IBJ65514:IBJ65515 ILF65514:ILF65515 IVB65514:IVB65515 JEX65514:JEX65515 JOT65514:JOT65515 JYP65514:JYP65515 KIL65514:KIL65515 KSH65514:KSH65515 LCD65514:LCD65515 LLZ65514:LLZ65515 LVV65514:LVV65515 MFR65514:MFR65515 MPN65514:MPN65515 MZJ65514:MZJ65515 NJF65514:NJF65515 NTB65514:NTB65515 OCX65514:OCX65515 OMT65514:OMT65515 OWP65514:OWP65515 PGL65514:PGL65515 PQH65514:PQH65515 QAD65514:QAD65515 QJZ65514:QJZ65515 QTV65514:QTV65515 RDR65514:RDR65515 RNN65514:RNN65515 RXJ65514:RXJ65515 SHF65514:SHF65515 SRB65514:SRB65515 TAX65514:TAX65515 TKT65514:TKT65515 TUP65514:TUP65515 UEL65514:UEL65515 UOH65514:UOH65515 UYD65514:UYD65515 VHZ65514:VHZ65515 VRV65514:VRV65515 WBR65514:WBR65515 WLN65514:WLN65515 WVJ65514:WVJ65515 B131050:B131051 IX131050:IX131051 ST131050:ST131051 ACP131050:ACP131051 AML131050:AML131051 AWH131050:AWH131051 BGD131050:BGD131051 BPZ131050:BPZ131051 BZV131050:BZV131051 CJR131050:CJR131051 CTN131050:CTN131051 DDJ131050:DDJ131051 DNF131050:DNF131051 DXB131050:DXB131051 EGX131050:EGX131051 EQT131050:EQT131051 FAP131050:FAP131051 FKL131050:FKL131051 FUH131050:FUH131051 GED131050:GED131051 GNZ131050:GNZ131051 GXV131050:GXV131051 HHR131050:HHR131051 HRN131050:HRN131051 IBJ131050:IBJ131051 ILF131050:ILF131051 IVB131050:IVB131051 JEX131050:JEX131051 JOT131050:JOT131051 JYP131050:JYP131051 KIL131050:KIL131051 KSH131050:KSH131051 LCD131050:LCD131051 LLZ131050:LLZ131051 LVV131050:LVV131051 MFR131050:MFR131051 MPN131050:MPN131051 MZJ131050:MZJ131051 NJF131050:NJF131051 NTB131050:NTB131051 OCX131050:OCX131051 OMT131050:OMT131051 OWP131050:OWP131051 PGL131050:PGL131051 PQH131050:PQH131051 QAD131050:QAD131051 QJZ131050:QJZ131051 QTV131050:QTV131051 RDR131050:RDR131051 RNN131050:RNN131051 RXJ131050:RXJ131051 SHF131050:SHF131051 SRB131050:SRB131051 TAX131050:TAX131051 TKT131050:TKT131051 TUP131050:TUP131051 UEL131050:UEL131051 UOH131050:UOH131051 UYD131050:UYD131051 VHZ131050:VHZ131051 VRV131050:VRV131051 WBR131050:WBR131051 WLN131050:WLN131051 WVJ131050:WVJ131051 B196586:B196587 IX196586:IX196587 ST196586:ST196587 ACP196586:ACP196587 AML196586:AML196587 AWH196586:AWH196587 BGD196586:BGD196587 BPZ196586:BPZ196587 BZV196586:BZV196587 CJR196586:CJR196587 CTN196586:CTN196587 DDJ196586:DDJ196587 DNF196586:DNF196587 DXB196586:DXB196587 EGX196586:EGX196587 EQT196586:EQT196587 FAP196586:FAP196587 FKL196586:FKL196587 FUH196586:FUH196587 GED196586:GED196587 GNZ196586:GNZ196587 GXV196586:GXV196587 HHR196586:HHR196587 HRN196586:HRN196587 IBJ196586:IBJ196587 ILF196586:ILF196587 IVB196586:IVB196587 JEX196586:JEX196587 JOT196586:JOT196587 JYP196586:JYP196587 KIL196586:KIL196587 KSH196586:KSH196587 LCD196586:LCD196587 LLZ196586:LLZ196587 LVV196586:LVV196587 MFR196586:MFR196587 MPN196586:MPN196587 MZJ196586:MZJ196587 NJF196586:NJF196587 NTB196586:NTB196587 OCX196586:OCX196587 OMT196586:OMT196587 OWP196586:OWP196587 PGL196586:PGL196587 PQH196586:PQH196587 QAD196586:QAD196587 QJZ196586:QJZ196587 QTV196586:QTV196587 RDR196586:RDR196587 RNN196586:RNN196587 RXJ196586:RXJ196587 SHF196586:SHF196587 SRB196586:SRB196587 TAX196586:TAX196587 TKT196586:TKT196587 TUP196586:TUP196587 UEL196586:UEL196587 UOH196586:UOH196587 UYD196586:UYD196587 VHZ196586:VHZ196587 VRV196586:VRV196587 WBR196586:WBR196587 WLN196586:WLN196587 WVJ196586:WVJ196587 B262122:B262123 IX262122:IX262123 ST262122:ST262123 ACP262122:ACP262123 AML262122:AML262123 AWH262122:AWH262123 BGD262122:BGD262123 BPZ262122:BPZ262123 BZV262122:BZV262123 CJR262122:CJR262123 CTN262122:CTN262123 DDJ262122:DDJ262123 DNF262122:DNF262123 DXB262122:DXB262123 EGX262122:EGX262123 EQT262122:EQT262123 FAP262122:FAP262123 FKL262122:FKL262123 FUH262122:FUH262123 GED262122:GED262123 GNZ262122:GNZ262123 GXV262122:GXV262123 HHR262122:HHR262123 HRN262122:HRN262123 IBJ262122:IBJ262123 ILF262122:ILF262123 IVB262122:IVB262123 JEX262122:JEX262123 JOT262122:JOT262123 JYP262122:JYP262123 KIL262122:KIL262123 KSH262122:KSH262123 LCD262122:LCD262123 LLZ262122:LLZ262123 LVV262122:LVV262123 MFR262122:MFR262123 MPN262122:MPN262123 MZJ262122:MZJ262123 NJF262122:NJF262123 NTB262122:NTB262123 OCX262122:OCX262123 OMT262122:OMT262123 OWP262122:OWP262123 PGL262122:PGL262123 PQH262122:PQH262123 QAD262122:QAD262123 QJZ262122:QJZ262123 QTV262122:QTV262123 RDR262122:RDR262123 RNN262122:RNN262123 RXJ262122:RXJ262123 SHF262122:SHF262123 SRB262122:SRB262123 TAX262122:TAX262123 TKT262122:TKT262123 TUP262122:TUP262123 UEL262122:UEL262123 UOH262122:UOH262123 UYD262122:UYD262123 VHZ262122:VHZ262123 VRV262122:VRV262123 WBR262122:WBR262123 WLN262122:WLN262123 WVJ262122:WVJ262123 B327658:B327659 IX327658:IX327659 ST327658:ST327659 ACP327658:ACP327659 AML327658:AML327659 AWH327658:AWH327659 BGD327658:BGD327659 BPZ327658:BPZ327659 BZV327658:BZV327659 CJR327658:CJR327659 CTN327658:CTN327659 DDJ327658:DDJ327659 DNF327658:DNF327659 DXB327658:DXB327659 EGX327658:EGX327659 EQT327658:EQT327659 FAP327658:FAP327659 FKL327658:FKL327659 FUH327658:FUH327659 GED327658:GED327659 GNZ327658:GNZ327659 GXV327658:GXV327659 HHR327658:HHR327659 HRN327658:HRN327659 IBJ327658:IBJ327659 ILF327658:ILF327659 IVB327658:IVB327659 JEX327658:JEX327659 JOT327658:JOT327659 JYP327658:JYP327659 KIL327658:KIL327659 KSH327658:KSH327659 LCD327658:LCD327659 LLZ327658:LLZ327659 LVV327658:LVV327659 MFR327658:MFR327659 MPN327658:MPN327659 MZJ327658:MZJ327659 NJF327658:NJF327659 NTB327658:NTB327659 OCX327658:OCX327659 OMT327658:OMT327659 OWP327658:OWP327659 PGL327658:PGL327659 PQH327658:PQH327659 QAD327658:QAD327659 QJZ327658:QJZ327659 QTV327658:QTV327659 RDR327658:RDR327659 RNN327658:RNN327659 RXJ327658:RXJ327659 SHF327658:SHF327659 SRB327658:SRB327659 TAX327658:TAX327659 TKT327658:TKT327659 TUP327658:TUP327659 UEL327658:UEL327659 UOH327658:UOH327659 UYD327658:UYD327659 VHZ327658:VHZ327659 VRV327658:VRV327659 WBR327658:WBR327659 WLN327658:WLN327659 WVJ327658:WVJ327659 B393194:B393195 IX393194:IX393195 ST393194:ST393195 ACP393194:ACP393195 AML393194:AML393195 AWH393194:AWH393195 BGD393194:BGD393195 BPZ393194:BPZ393195 BZV393194:BZV393195 CJR393194:CJR393195 CTN393194:CTN393195 DDJ393194:DDJ393195 DNF393194:DNF393195 DXB393194:DXB393195 EGX393194:EGX393195 EQT393194:EQT393195 FAP393194:FAP393195 FKL393194:FKL393195 FUH393194:FUH393195 GED393194:GED393195 GNZ393194:GNZ393195 GXV393194:GXV393195 HHR393194:HHR393195 HRN393194:HRN393195 IBJ393194:IBJ393195 ILF393194:ILF393195 IVB393194:IVB393195 JEX393194:JEX393195 JOT393194:JOT393195 JYP393194:JYP393195 KIL393194:KIL393195 KSH393194:KSH393195 LCD393194:LCD393195 LLZ393194:LLZ393195 LVV393194:LVV393195 MFR393194:MFR393195 MPN393194:MPN393195 MZJ393194:MZJ393195 NJF393194:NJF393195 NTB393194:NTB393195 OCX393194:OCX393195 OMT393194:OMT393195 OWP393194:OWP393195 PGL393194:PGL393195 PQH393194:PQH393195 QAD393194:QAD393195 QJZ393194:QJZ393195 QTV393194:QTV393195 RDR393194:RDR393195 RNN393194:RNN393195 RXJ393194:RXJ393195 SHF393194:SHF393195 SRB393194:SRB393195 TAX393194:TAX393195 TKT393194:TKT393195 TUP393194:TUP393195 UEL393194:UEL393195 UOH393194:UOH393195 UYD393194:UYD393195 VHZ393194:VHZ393195 VRV393194:VRV393195 WBR393194:WBR393195 WLN393194:WLN393195 WVJ393194:WVJ393195 B458730:B458731 IX458730:IX458731 ST458730:ST458731 ACP458730:ACP458731 AML458730:AML458731 AWH458730:AWH458731 BGD458730:BGD458731 BPZ458730:BPZ458731 BZV458730:BZV458731 CJR458730:CJR458731 CTN458730:CTN458731 DDJ458730:DDJ458731 DNF458730:DNF458731 DXB458730:DXB458731 EGX458730:EGX458731 EQT458730:EQT458731 FAP458730:FAP458731 FKL458730:FKL458731 FUH458730:FUH458731 GED458730:GED458731 GNZ458730:GNZ458731 GXV458730:GXV458731 HHR458730:HHR458731 HRN458730:HRN458731 IBJ458730:IBJ458731 ILF458730:ILF458731 IVB458730:IVB458731 JEX458730:JEX458731 JOT458730:JOT458731 JYP458730:JYP458731 KIL458730:KIL458731 KSH458730:KSH458731 LCD458730:LCD458731 LLZ458730:LLZ458731 LVV458730:LVV458731 MFR458730:MFR458731 MPN458730:MPN458731 MZJ458730:MZJ458731 NJF458730:NJF458731 NTB458730:NTB458731 OCX458730:OCX458731 OMT458730:OMT458731 OWP458730:OWP458731 PGL458730:PGL458731 PQH458730:PQH458731 QAD458730:QAD458731 QJZ458730:QJZ458731 QTV458730:QTV458731 RDR458730:RDR458731 RNN458730:RNN458731 RXJ458730:RXJ458731 SHF458730:SHF458731 SRB458730:SRB458731 TAX458730:TAX458731 TKT458730:TKT458731 TUP458730:TUP458731 UEL458730:UEL458731 UOH458730:UOH458731 UYD458730:UYD458731 VHZ458730:VHZ458731 VRV458730:VRV458731 WBR458730:WBR458731 WLN458730:WLN458731 WVJ458730:WVJ458731 B524266:B524267 IX524266:IX524267 ST524266:ST524267 ACP524266:ACP524267 AML524266:AML524267 AWH524266:AWH524267 BGD524266:BGD524267 BPZ524266:BPZ524267 BZV524266:BZV524267 CJR524266:CJR524267 CTN524266:CTN524267 DDJ524266:DDJ524267 DNF524266:DNF524267 DXB524266:DXB524267 EGX524266:EGX524267 EQT524266:EQT524267 FAP524266:FAP524267 FKL524266:FKL524267 FUH524266:FUH524267 GED524266:GED524267 GNZ524266:GNZ524267 GXV524266:GXV524267 HHR524266:HHR524267 HRN524266:HRN524267 IBJ524266:IBJ524267 ILF524266:ILF524267 IVB524266:IVB524267 JEX524266:JEX524267 JOT524266:JOT524267 JYP524266:JYP524267 KIL524266:KIL524267 KSH524266:KSH524267 LCD524266:LCD524267 LLZ524266:LLZ524267 LVV524266:LVV524267 MFR524266:MFR524267 MPN524266:MPN524267 MZJ524266:MZJ524267 NJF524266:NJF524267 NTB524266:NTB524267 OCX524266:OCX524267 OMT524266:OMT524267 OWP524266:OWP524267 PGL524266:PGL524267 PQH524266:PQH524267 QAD524266:QAD524267 QJZ524266:QJZ524267 QTV524266:QTV524267 RDR524266:RDR524267 RNN524266:RNN524267 RXJ524266:RXJ524267 SHF524266:SHF524267 SRB524266:SRB524267 TAX524266:TAX524267 TKT524266:TKT524267 TUP524266:TUP524267 UEL524266:UEL524267 UOH524266:UOH524267 UYD524266:UYD524267 VHZ524266:VHZ524267 VRV524266:VRV524267 WBR524266:WBR524267 WLN524266:WLN524267 WVJ524266:WVJ524267 B589802:B589803 IX589802:IX589803 ST589802:ST589803 ACP589802:ACP589803 AML589802:AML589803 AWH589802:AWH589803 BGD589802:BGD589803 BPZ589802:BPZ589803 BZV589802:BZV589803 CJR589802:CJR589803 CTN589802:CTN589803 DDJ589802:DDJ589803 DNF589802:DNF589803 DXB589802:DXB589803 EGX589802:EGX589803 EQT589802:EQT589803 FAP589802:FAP589803 FKL589802:FKL589803 FUH589802:FUH589803 GED589802:GED589803 GNZ589802:GNZ589803 GXV589802:GXV589803 HHR589802:HHR589803 HRN589802:HRN589803 IBJ589802:IBJ589803 ILF589802:ILF589803 IVB589802:IVB589803 JEX589802:JEX589803 JOT589802:JOT589803 JYP589802:JYP589803 KIL589802:KIL589803 KSH589802:KSH589803 LCD589802:LCD589803 LLZ589802:LLZ589803 LVV589802:LVV589803 MFR589802:MFR589803 MPN589802:MPN589803 MZJ589802:MZJ589803 NJF589802:NJF589803 NTB589802:NTB589803 OCX589802:OCX589803 OMT589802:OMT589803 OWP589802:OWP589803 PGL589802:PGL589803 PQH589802:PQH589803 QAD589802:QAD589803 QJZ589802:QJZ589803 QTV589802:QTV589803 RDR589802:RDR589803 RNN589802:RNN589803 RXJ589802:RXJ589803 SHF589802:SHF589803 SRB589802:SRB589803 TAX589802:TAX589803 TKT589802:TKT589803 TUP589802:TUP589803 UEL589802:UEL589803 UOH589802:UOH589803 UYD589802:UYD589803 VHZ589802:VHZ589803 VRV589802:VRV589803 WBR589802:WBR589803 WLN589802:WLN589803 WVJ589802:WVJ589803 B655338:B655339 IX655338:IX655339 ST655338:ST655339 ACP655338:ACP655339 AML655338:AML655339 AWH655338:AWH655339 BGD655338:BGD655339 BPZ655338:BPZ655339 BZV655338:BZV655339 CJR655338:CJR655339 CTN655338:CTN655339 DDJ655338:DDJ655339 DNF655338:DNF655339 DXB655338:DXB655339 EGX655338:EGX655339 EQT655338:EQT655339 FAP655338:FAP655339 FKL655338:FKL655339 FUH655338:FUH655339 GED655338:GED655339 GNZ655338:GNZ655339 GXV655338:GXV655339 HHR655338:HHR655339 HRN655338:HRN655339 IBJ655338:IBJ655339 ILF655338:ILF655339 IVB655338:IVB655339 JEX655338:JEX655339 JOT655338:JOT655339 JYP655338:JYP655339 KIL655338:KIL655339 KSH655338:KSH655339 LCD655338:LCD655339 LLZ655338:LLZ655339 LVV655338:LVV655339 MFR655338:MFR655339 MPN655338:MPN655339 MZJ655338:MZJ655339 NJF655338:NJF655339 NTB655338:NTB655339 OCX655338:OCX655339 OMT655338:OMT655339 OWP655338:OWP655339 PGL655338:PGL655339 PQH655338:PQH655339 QAD655338:QAD655339 QJZ655338:QJZ655339 QTV655338:QTV655339 RDR655338:RDR655339 RNN655338:RNN655339 RXJ655338:RXJ655339 SHF655338:SHF655339 SRB655338:SRB655339 TAX655338:TAX655339 TKT655338:TKT655339 TUP655338:TUP655339 UEL655338:UEL655339 UOH655338:UOH655339 UYD655338:UYD655339 VHZ655338:VHZ655339 VRV655338:VRV655339 WBR655338:WBR655339 WLN655338:WLN655339 WVJ655338:WVJ655339 B720874:B720875 IX720874:IX720875 ST720874:ST720875 ACP720874:ACP720875 AML720874:AML720875 AWH720874:AWH720875 BGD720874:BGD720875 BPZ720874:BPZ720875 BZV720874:BZV720875 CJR720874:CJR720875 CTN720874:CTN720875 DDJ720874:DDJ720875 DNF720874:DNF720875 DXB720874:DXB720875 EGX720874:EGX720875 EQT720874:EQT720875 FAP720874:FAP720875 FKL720874:FKL720875 FUH720874:FUH720875 GED720874:GED720875 GNZ720874:GNZ720875 GXV720874:GXV720875 HHR720874:HHR720875 HRN720874:HRN720875 IBJ720874:IBJ720875 ILF720874:ILF720875 IVB720874:IVB720875 JEX720874:JEX720875 JOT720874:JOT720875 JYP720874:JYP720875 KIL720874:KIL720875 KSH720874:KSH720875 LCD720874:LCD720875 LLZ720874:LLZ720875 LVV720874:LVV720875 MFR720874:MFR720875 MPN720874:MPN720875 MZJ720874:MZJ720875 NJF720874:NJF720875 NTB720874:NTB720875 OCX720874:OCX720875 OMT720874:OMT720875 OWP720874:OWP720875 PGL720874:PGL720875 PQH720874:PQH720875 QAD720874:QAD720875 QJZ720874:QJZ720875 QTV720874:QTV720875 RDR720874:RDR720875 RNN720874:RNN720875 RXJ720874:RXJ720875 SHF720874:SHF720875 SRB720874:SRB720875 TAX720874:TAX720875 TKT720874:TKT720875 TUP720874:TUP720875 UEL720874:UEL720875 UOH720874:UOH720875 UYD720874:UYD720875 VHZ720874:VHZ720875 VRV720874:VRV720875 WBR720874:WBR720875 WLN720874:WLN720875 WVJ720874:WVJ720875 B786410:B786411 IX786410:IX786411 ST786410:ST786411 ACP786410:ACP786411 AML786410:AML786411 AWH786410:AWH786411 BGD786410:BGD786411 BPZ786410:BPZ786411 BZV786410:BZV786411 CJR786410:CJR786411 CTN786410:CTN786411 DDJ786410:DDJ786411 DNF786410:DNF786411 DXB786410:DXB786411 EGX786410:EGX786411 EQT786410:EQT786411 FAP786410:FAP786411 FKL786410:FKL786411 FUH786410:FUH786411 GED786410:GED786411 GNZ786410:GNZ786411 GXV786410:GXV786411 HHR786410:HHR786411 HRN786410:HRN786411 IBJ786410:IBJ786411 ILF786410:ILF786411 IVB786410:IVB786411 JEX786410:JEX786411 JOT786410:JOT786411 JYP786410:JYP786411 KIL786410:KIL786411 KSH786410:KSH786411 LCD786410:LCD786411 LLZ786410:LLZ786411 LVV786410:LVV786411 MFR786410:MFR786411 MPN786410:MPN786411 MZJ786410:MZJ786411 NJF786410:NJF786411 NTB786410:NTB786411 OCX786410:OCX786411 OMT786410:OMT786411 OWP786410:OWP786411 PGL786410:PGL786411 PQH786410:PQH786411 QAD786410:QAD786411 QJZ786410:QJZ786411 QTV786410:QTV786411 RDR786410:RDR786411 RNN786410:RNN786411 RXJ786410:RXJ786411 SHF786410:SHF786411 SRB786410:SRB786411 TAX786410:TAX786411 TKT786410:TKT786411 TUP786410:TUP786411 UEL786410:UEL786411 UOH786410:UOH786411 UYD786410:UYD786411 VHZ786410:VHZ786411 VRV786410:VRV786411 WBR786410:WBR786411 WLN786410:WLN786411 WVJ786410:WVJ786411 B851946:B851947 IX851946:IX851947 ST851946:ST851947 ACP851946:ACP851947 AML851946:AML851947 AWH851946:AWH851947 BGD851946:BGD851947 BPZ851946:BPZ851947 BZV851946:BZV851947 CJR851946:CJR851947 CTN851946:CTN851947 DDJ851946:DDJ851947 DNF851946:DNF851947 DXB851946:DXB851947 EGX851946:EGX851947 EQT851946:EQT851947 FAP851946:FAP851947 FKL851946:FKL851947 FUH851946:FUH851947 GED851946:GED851947 GNZ851946:GNZ851947 GXV851946:GXV851947 HHR851946:HHR851947 HRN851946:HRN851947 IBJ851946:IBJ851947 ILF851946:ILF851947 IVB851946:IVB851947 JEX851946:JEX851947 JOT851946:JOT851947 JYP851946:JYP851947 KIL851946:KIL851947 KSH851946:KSH851947 LCD851946:LCD851947 LLZ851946:LLZ851947 LVV851946:LVV851947 MFR851946:MFR851947 MPN851946:MPN851947 MZJ851946:MZJ851947 NJF851946:NJF851947 NTB851946:NTB851947 OCX851946:OCX851947 OMT851946:OMT851947 OWP851946:OWP851947 PGL851946:PGL851947 PQH851946:PQH851947 QAD851946:QAD851947 QJZ851946:QJZ851947 QTV851946:QTV851947 RDR851946:RDR851947 RNN851946:RNN851947 RXJ851946:RXJ851947 SHF851946:SHF851947 SRB851946:SRB851947 TAX851946:TAX851947 TKT851946:TKT851947 TUP851946:TUP851947 UEL851946:UEL851947 UOH851946:UOH851947 UYD851946:UYD851947 VHZ851946:VHZ851947 VRV851946:VRV851947 WBR851946:WBR851947 WLN851946:WLN851947 WVJ851946:WVJ851947 B917482:B917483 IX917482:IX917483 ST917482:ST917483 ACP917482:ACP917483 AML917482:AML917483 AWH917482:AWH917483 BGD917482:BGD917483 BPZ917482:BPZ917483 BZV917482:BZV917483 CJR917482:CJR917483 CTN917482:CTN917483 DDJ917482:DDJ917483 DNF917482:DNF917483 DXB917482:DXB917483 EGX917482:EGX917483 EQT917482:EQT917483 FAP917482:FAP917483 FKL917482:FKL917483 FUH917482:FUH917483 GED917482:GED917483 GNZ917482:GNZ917483 GXV917482:GXV917483 HHR917482:HHR917483 HRN917482:HRN917483 IBJ917482:IBJ917483 ILF917482:ILF917483 IVB917482:IVB917483 JEX917482:JEX917483 JOT917482:JOT917483 JYP917482:JYP917483 KIL917482:KIL917483 KSH917482:KSH917483 LCD917482:LCD917483 LLZ917482:LLZ917483 LVV917482:LVV917483 MFR917482:MFR917483 MPN917482:MPN917483 MZJ917482:MZJ917483 NJF917482:NJF917483 NTB917482:NTB917483 OCX917482:OCX917483 OMT917482:OMT917483 OWP917482:OWP917483 PGL917482:PGL917483 PQH917482:PQH917483 QAD917482:QAD917483 QJZ917482:QJZ917483 QTV917482:QTV917483 RDR917482:RDR917483 RNN917482:RNN917483 RXJ917482:RXJ917483 SHF917482:SHF917483 SRB917482:SRB917483 TAX917482:TAX917483 TKT917482:TKT917483 TUP917482:TUP917483 UEL917482:UEL917483 UOH917482:UOH917483 UYD917482:UYD917483 VHZ917482:VHZ917483 VRV917482:VRV917483 WBR917482:WBR917483 WLN917482:WLN917483 WVJ917482:WVJ917483 B983018:B983019 IX983018:IX983019 ST983018:ST983019 ACP983018:ACP983019 AML983018:AML983019 AWH983018:AWH983019 BGD983018:BGD983019 BPZ983018:BPZ983019 BZV983018:BZV983019 CJR983018:CJR983019 CTN983018:CTN983019 DDJ983018:DDJ983019 DNF983018:DNF983019 DXB983018:DXB983019 EGX983018:EGX983019 EQT983018:EQT983019 FAP983018:FAP983019 FKL983018:FKL983019 FUH983018:FUH983019 GED983018:GED983019 GNZ983018:GNZ983019 GXV983018:GXV983019 HHR983018:HHR983019 HRN983018:HRN983019 IBJ983018:IBJ983019 ILF983018:ILF983019 IVB983018:IVB983019 JEX983018:JEX983019 JOT983018:JOT983019 JYP983018:JYP983019 KIL983018:KIL983019 KSH983018:KSH983019 LCD983018:LCD983019 LLZ983018:LLZ983019 LVV983018:LVV983019 MFR983018:MFR983019 MPN983018:MPN983019 MZJ983018:MZJ983019 NJF983018:NJF983019 NTB983018:NTB983019 OCX983018:OCX983019 OMT983018:OMT983019 OWP983018:OWP983019 PGL983018:PGL983019 PQH983018:PQH983019 QAD983018:QAD983019 QJZ983018:QJZ983019 QTV983018:QTV983019 RDR983018:RDR983019 RNN983018:RNN983019 RXJ983018:RXJ983019 SHF983018:SHF983019 SRB983018:SRB983019 TAX983018:TAX983019 TKT983018:TKT983019 TUP983018:TUP983019 UEL983018:UEL983019 UOH983018:UOH983019 UYD983018:UYD983019 VHZ983018:VHZ983019 VRV983018:VRV983019 WBR983018:WBR983019 WLN983018:WLN983019" xr:uid="{ACBB5023-B6F9-47D3-A0D6-101E38D09ED2}">
      <formula1>#REF!</formula1>
    </dataValidation>
    <dataValidation type="list" allowBlank="1" showInputMessage="1" showErrorMessage="1" sqref="WVJ983008 B65504 IX65504 ST65504 ACP65504 AML65504 AWH65504 BGD65504 BPZ65504 BZV65504 CJR65504 CTN65504 DDJ65504 DNF65504 DXB65504 EGX65504 EQT65504 FAP65504 FKL65504 FUH65504 GED65504 GNZ65504 GXV65504 HHR65504 HRN65504 IBJ65504 ILF65504 IVB65504 JEX65504 JOT65504 JYP65504 KIL65504 KSH65504 LCD65504 LLZ65504 LVV65504 MFR65504 MPN65504 MZJ65504 NJF65504 NTB65504 OCX65504 OMT65504 OWP65504 PGL65504 PQH65504 QAD65504 QJZ65504 QTV65504 RDR65504 RNN65504 RXJ65504 SHF65504 SRB65504 TAX65504 TKT65504 TUP65504 UEL65504 UOH65504 UYD65504 VHZ65504 VRV65504 WBR65504 WLN65504 WVJ65504 B131040 IX131040 ST131040 ACP131040 AML131040 AWH131040 BGD131040 BPZ131040 BZV131040 CJR131040 CTN131040 DDJ131040 DNF131040 DXB131040 EGX131040 EQT131040 FAP131040 FKL131040 FUH131040 GED131040 GNZ131040 GXV131040 HHR131040 HRN131040 IBJ131040 ILF131040 IVB131040 JEX131040 JOT131040 JYP131040 KIL131040 KSH131040 LCD131040 LLZ131040 LVV131040 MFR131040 MPN131040 MZJ131040 NJF131040 NTB131040 OCX131040 OMT131040 OWP131040 PGL131040 PQH131040 QAD131040 QJZ131040 QTV131040 RDR131040 RNN131040 RXJ131040 SHF131040 SRB131040 TAX131040 TKT131040 TUP131040 UEL131040 UOH131040 UYD131040 VHZ131040 VRV131040 WBR131040 WLN131040 WVJ131040 B196576 IX196576 ST196576 ACP196576 AML196576 AWH196576 BGD196576 BPZ196576 BZV196576 CJR196576 CTN196576 DDJ196576 DNF196576 DXB196576 EGX196576 EQT196576 FAP196576 FKL196576 FUH196576 GED196576 GNZ196576 GXV196576 HHR196576 HRN196576 IBJ196576 ILF196576 IVB196576 JEX196576 JOT196576 JYP196576 KIL196576 KSH196576 LCD196576 LLZ196576 LVV196576 MFR196576 MPN196576 MZJ196576 NJF196576 NTB196576 OCX196576 OMT196576 OWP196576 PGL196576 PQH196576 QAD196576 QJZ196576 QTV196576 RDR196576 RNN196576 RXJ196576 SHF196576 SRB196576 TAX196576 TKT196576 TUP196576 UEL196576 UOH196576 UYD196576 VHZ196576 VRV196576 WBR196576 WLN196576 WVJ196576 B262112 IX262112 ST262112 ACP262112 AML262112 AWH262112 BGD262112 BPZ262112 BZV262112 CJR262112 CTN262112 DDJ262112 DNF262112 DXB262112 EGX262112 EQT262112 FAP262112 FKL262112 FUH262112 GED262112 GNZ262112 GXV262112 HHR262112 HRN262112 IBJ262112 ILF262112 IVB262112 JEX262112 JOT262112 JYP262112 KIL262112 KSH262112 LCD262112 LLZ262112 LVV262112 MFR262112 MPN262112 MZJ262112 NJF262112 NTB262112 OCX262112 OMT262112 OWP262112 PGL262112 PQH262112 QAD262112 QJZ262112 QTV262112 RDR262112 RNN262112 RXJ262112 SHF262112 SRB262112 TAX262112 TKT262112 TUP262112 UEL262112 UOH262112 UYD262112 VHZ262112 VRV262112 WBR262112 WLN262112 WVJ262112 B327648 IX327648 ST327648 ACP327648 AML327648 AWH327648 BGD327648 BPZ327648 BZV327648 CJR327648 CTN327648 DDJ327648 DNF327648 DXB327648 EGX327648 EQT327648 FAP327648 FKL327648 FUH327648 GED327648 GNZ327648 GXV327648 HHR327648 HRN327648 IBJ327648 ILF327648 IVB327648 JEX327648 JOT327648 JYP327648 KIL327648 KSH327648 LCD327648 LLZ327648 LVV327648 MFR327648 MPN327648 MZJ327648 NJF327648 NTB327648 OCX327648 OMT327648 OWP327648 PGL327648 PQH327648 QAD327648 QJZ327648 QTV327648 RDR327648 RNN327648 RXJ327648 SHF327648 SRB327648 TAX327648 TKT327648 TUP327648 UEL327648 UOH327648 UYD327648 VHZ327648 VRV327648 WBR327648 WLN327648 WVJ327648 B393184 IX393184 ST393184 ACP393184 AML393184 AWH393184 BGD393184 BPZ393184 BZV393184 CJR393184 CTN393184 DDJ393184 DNF393184 DXB393184 EGX393184 EQT393184 FAP393184 FKL393184 FUH393184 GED393184 GNZ393184 GXV393184 HHR393184 HRN393184 IBJ393184 ILF393184 IVB393184 JEX393184 JOT393184 JYP393184 KIL393184 KSH393184 LCD393184 LLZ393184 LVV393184 MFR393184 MPN393184 MZJ393184 NJF393184 NTB393184 OCX393184 OMT393184 OWP393184 PGL393184 PQH393184 QAD393184 QJZ393184 QTV393184 RDR393184 RNN393184 RXJ393184 SHF393184 SRB393184 TAX393184 TKT393184 TUP393184 UEL393184 UOH393184 UYD393184 VHZ393184 VRV393184 WBR393184 WLN393184 WVJ393184 B458720 IX458720 ST458720 ACP458720 AML458720 AWH458720 BGD458720 BPZ458720 BZV458720 CJR458720 CTN458720 DDJ458720 DNF458720 DXB458720 EGX458720 EQT458720 FAP458720 FKL458720 FUH458720 GED458720 GNZ458720 GXV458720 HHR458720 HRN458720 IBJ458720 ILF458720 IVB458720 JEX458720 JOT458720 JYP458720 KIL458720 KSH458720 LCD458720 LLZ458720 LVV458720 MFR458720 MPN458720 MZJ458720 NJF458720 NTB458720 OCX458720 OMT458720 OWP458720 PGL458720 PQH458720 QAD458720 QJZ458720 QTV458720 RDR458720 RNN458720 RXJ458720 SHF458720 SRB458720 TAX458720 TKT458720 TUP458720 UEL458720 UOH458720 UYD458720 VHZ458720 VRV458720 WBR458720 WLN458720 WVJ458720 B524256 IX524256 ST524256 ACP524256 AML524256 AWH524256 BGD524256 BPZ524256 BZV524256 CJR524256 CTN524256 DDJ524256 DNF524256 DXB524256 EGX524256 EQT524256 FAP524256 FKL524256 FUH524256 GED524256 GNZ524256 GXV524256 HHR524256 HRN524256 IBJ524256 ILF524256 IVB524256 JEX524256 JOT524256 JYP524256 KIL524256 KSH524256 LCD524256 LLZ524256 LVV524256 MFR524256 MPN524256 MZJ524256 NJF524256 NTB524256 OCX524256 OMT524256 OWP524256 PGL524256 PQH524256 QAD524256 QJZ524256 QTV524256 RDR524256 RNN524256 RXJ524256 SHF524256 SRB524256 TAX524256 TKT524256 TUP524256 UEL524256 UOH524256 UYD524256 VHZ524256 VRV524256 WBR524256 WLN524256 WVJ524256 B589792 IX589792 ST589792 ACP589792 AML589792 AWH589792 BGD589792 BPZ589792 BZV589792 CJR589792 CTN589792 DDJ589792 DNF589792 DXB589792 EGX589792 EQT589792 FAP589792 FKL589792 FUH589792 GED589792 GNZ589792 GXV589792 HHR589792 HRN589792 IBJ589792 ILF589792 IVB589792 JEX589792 JOT589792 JYP589792 KIL589792 KSH589792 LCD589792 LLZ589792 LVV589792 MFR589792 MPN589792 MZJ589792 NJF589792 NTB589792 OCX589792 OMT589792 OWP589792 PGL589792 PQH589792 QAD589792 QJZ589792 QTV589792 RDR589792 RNN589792 RXJ589792 SHF589792 SRB589792 TAX589792 TKT589792 TUP589792 UEL589792 UOH589792 UYD589792 VHZ589792 VRV589792 WBR589792 WLN589792 WVJ589792 B655328 IX655328 ST655328 ACP655328 AML655328 AWH655328 BGD655328 BPZ655328 BZV655328 CJR655328 CTN655328 DDJ655328 DNF655328 DXB655328 EGX655328 EQT655328 FAP655328 FKL655328 FUH655328 GED655328 GNZ655328 GXV655328 HHR655328 HRN655328 IBJ655328 ILF655328 IVB655328 JEX655328 JOT655328 JYP655328 KIL655328 KSH655328 LCD655328 LLZ655328 LVV655328 MFR655328 MPN655328 MZJ655328 NJF655328 NTB655328 OCX655328 OMT655328 OWP655328 PGL655328 PQH655328 QAD655328 QJZ655328 QTV655328 RDR655328 RNN655328 RXJ655328 SHF655328 SRB655328 TAX655328 TKT655328 TUP655328 UEL655328 UOH655328 UYD655328 VHZ655328 VRV655328 WBR655328 WLN655328 WVJ655328 B720864 IX720864 ST720864 ACP720864 AML720864 AWH720864 BGD720864 BPZ720864 BZV720864 CJR720864 CTN720864 DDJ720864 DNF720864 DXB720864 EGX720864 EQT720864 FAP720864 FKL720864 FUH720864 GED720864 GNZ720864 GXV720864 HHR720864 HRN720864 IBJ720864 ILF720864 IVB720864 JEX720864 JOT720864 JYP720864 KIL720864 KSH720864 LCD720864 LLZ720864 LVV720864 MFR720864 MPN720864 MZJ720864 NJF720864 NTB720864 OCX720864 OMT720864 OWP720864 PGL720864 PQH720864 QAD720864 QJZ720864 QTV720864 RDR720864 RNN720864 RXJ720864 SHF720864 SRB720864 TAX720864 TKT720864 TUP720864 UEL720864 UOH720864 UYD720864 VHZ720864 VRV720864 WBR720864 WLN720864 WVJ720864 B786400 IX786400 ST786400 ACP786400 AML786400 AWH786400 BGD786400 BPZ786400 BZV786400 CJR786400 CTN786400 DDJ786400 DNF786400 DXB786400 EGX786400 EQT786400 FAP786400 FKL786400 FUH786400 GED786400 GNZ786400 GXV786400 HHR786400 HRN786400 IBJ786400 ILF786400 IVB786400 JEX786400 JOT786400 JYP786400 KIL786400 KSH786400 LCD786400 LLZ786400 LVV786400 MFR786400 MPN786400 MZJ786400 NJF786400 NTB786400 OCX786400 OMT786400 OWP786400 PGL786400 PQH786400 QAD786400 QJZ786400 QTV786400 RDR786400 RNN786400 RXJ786400 SHF786400 SRB786400 TAX786400 TKT786400 TUP786400 UEL786400 UOH786400 UYD786400 VHZ786400 VRV786400 WBR786400 WLN786400 WVJ786400 B851936 IX851936 ST851936 ACP851936 AML851936 AWH851936 BGD851936 BPZ851936 BZV851936 CJR851936 CTN851936 DDJ851936 DNF851936 DXB851936 EGX851936 EQT851936 FAP851936 FKL851936 FUH851936 GED851936 GNZ851936 GXV851936 HHR851936 HRN851936 IBJ851936 ILF851936 IVB851936 JEX851936 JOT851936 JYP851936 KIL851936 KSH851936 LCD851936 LLZ851936 LVV851936 MFR851936 MPN851936 MZJ851936 NJF851936 NTB851936 OCX851936 OMT851936 OWP851936 PGL851936 PQH851936 QAD851936 QJZ851936 QTV851936 RDR851936 RNN851936 RXJ851936 SHF851936 SRB851936 TAX851936 TKT851936 TUP851936 UEL851936 UOH851936 UYD851936 VHZ851936 VRV851936 WBR851936 WLN851936 WVJ851936 B917472 IX917472 ST917472 ACP917472 AML917472 AWH917472 BGD917472 BPZ917472 BZV917472 CJR917472 CTN917472 DDJ917472 DNF917472 DXB917472 EGX917472 EQT917472 FAP917472 FKL917472 FUH917472 GED917472 GNZ917472 GXV917472 HHR917472 HRN917472 IBJ917472 ILF917472 IVB917472 JEX917472 JOT917472 JYP917472 KIL917472 KSH917472 LCD917472 LLZ917472 LVV917472 MFR917472 MPN917472 MZJ917472 NJF917472 NTB917472 OCX917472 OMT917472 OWP917472 PGL917472 PQH917472 QAD917472 QJZ917472 QTV917472 RDR917472 RNN917472 RXJ917472 SHF917472 SRB917472 TAX917472 TKT917472 TUP917472 UEL917472 UOH917472 UYD917472 VHZ917472 VRV917472 WBR917472 WLN917472 WVJ917472 B983008 IX983008 ST983008 ACP983008 AML983008 AWH983008 BGD983008 BPZ983008 BZV983008 CJR983008 CTN983008 DDJ983008 DNF983008 DXB983008 EGX983008 EQT983008 FAP983008 FKL983008 FUH983008 GED983008 GNZ983008 GXV983008 HHR983008 HRN983008 IBJ983008 ILF983008 IVB983008 JEX983008 JOT983008 JYP983008 KIL983008 KSH983008 LCD983008 LLZ983008 LVV983008 MFR983008 MPN983008 MZJ983008 NJF983008 NTB983008 OCX983008 OMT983008 OWP983008 PGL983008 PQH983008 QAD983008 QJZ983008 QTV983008 RDR983008 RNN983008 RXJ983008 SHF983008 SRB983008 TAX983008 TKT983008 TUP983008 UEL983008 UOH983008 UYD983008 VHZ983008 VRV983008 WBR983008 WLN983008" xr:uid="{861E35A8-0E75-4CE9-8E47-E38C7502F89C}">
      <formula1>"0,1,2,3"</formula1>
    </dataValidation>
  </dataValidations>
  <printOptions gridLine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843B3-F48A-434C-82DF-4C3F426974E8}">
  <dimension ref="A1:F20"/>
  <sheetViews>
    <sheetView view="pageBreakPreview" zoomScale="110" zoomScaleNormal="100" zoomScaleSheetLayoutView="110" workbookViewId="0">
      <selection sqref="A1:F1"/>
    </sheetView>
  </sheetViews>
  <sheetFormatPr baseColWidth="10" defaultRowHeight="15" x14ac:dyDescent="0.25"/>
  <cols>
    <col min="1" max="1" width="40" bestFit="1" customWidth="1"/>
    <col min="2" max="2" width="12.42578125" bestFit="1" customWidth="1"/>
  </cols>
  <sheetData>
    <row r="1" spans="1:6" ht="23.25" x14ac:dyDescent="0.25">
      <c r="A1" s="204" t="s">
        <v>70</v>
      </c>
      <c r="B1" s="204"/>
      <c r="C1" s="204"/>
      <c r="D1" s="204"/>
      <c r="E1" s="204"/>
      <c r="F1" s="204"/>
    </row>
    <row r="9" spans="1:6" ht="15.75" thickBot="1" x14ac:dyDescent="0.3"/>
    <row r="10" spans="1:6" ht="15.75" thickBot="1" x14ac:dyDescent="0.3">
      <c r="B10" s="64">
        <v>8</v>
      </c>
    </row>
    <row r="11" spans="1:6" ht="15.75" thickBot="1" x14ac:dyDescent="0.3">
      <c r="B11" s="74" t="s">
        <v>35</v>
      </c>
    </row>
    <row r="12" spans="1:6" ht="15.75" thickBot="1" x14ac:dyDescent="0.3">
      <c r="A12" t="s">
        <v>71</v>
      </c>
      <c r="B12" s="63">
        <f>'A COMPLETER'!B12</f>
        <v>0</v>
      </c>
    </row>
    <row r="13" spans="1:6" ht="15.75" thickBot="1" x14ac:dyDescent="0.3">
      <c r="B13" s="74" t="s">
        <v>35</v>
      </c>
    </row>
    <row r="14" spans="1:6" ht="15.75" thickBot="1" x14ac:dyDescent="0.3">
      <c r="A14" t="s">
        <v>72</v>
      </c>
      <c r="B14" s="65">
        <f>IF('A COMPLETER'!B34&lt;='A COMPLETER'!B29,'A COMPLETER'!B34,'A COMPLETER'!B29)</f>
        <v>8.3930000000000007</v>
      </c>
    </row>
    <row r="15" spans="1:6" ht="15.75" thickBot="1" x14ac:dyDescent="0.3">
      <c r="B15" s="74" t="s">
        <v>35</v>
      </c>
    </row>
    <row r="16" spans="1:6" ht="15.75" thickBot="1" x14ac:dyDescent="0.3">
      <c r="A16" t="s">
        <v>73</v>
      </c>
      <c r="B16" s="66">
        <v>0.66</v>
      </c>
    </row>
    <row r="17" spans="1:2" ht="15.75" thickBot="1" x14ac:dyDescent="0.3">
      <c r="B17" s="74" t="s">
        <v>35</v>
      </c>
    </row>
    <row r="18" spans="1:2" ht="15.75" thickBot="1" x14ac:dyDescent="0.3">
      <c r="A18" t="s">
        <v>74</v>
      </c>
      <c r="B18" s="67">
        <f>'A COMPLETER'!B23</f>
        <v>0</v>
      </c>
    </row>
    <row r="19" spans="1:2" ht="15.75" thickBot="1" x14ac:dyDescent="0.3">
      <c r="B19" s="74" t="s">
        <v>40</v>
      </c>
    </row>
    <row r="20" spans="1:2" ht="15.75" thickBot="1" x14ac:dyDescent="0.3">
      <c r="A20" t="s">
        <v>164</v>
      </c>
      <c r="B20" s="69">
        <f>B10*B12*B14*B16*B18</f>
        <v>0</v>
      </c>
    </row>
  </sheetData>
  <sheetProtection algorithmName="SHA-512" hashValue="pIY/uXQBnhs7sEBiRY6UohOamhUlf2YT7Rk6K+s8A6fsrHh80uDHfC2BxKmd2xULD+VUsPcFAbbizBdy7B1+mg==" saltValue="RSTJQwbqYOtCVQdORBlBHQ==" spinCount="100000" sheet="1" objects="1" scenarios="1" selectLockedCells="1"/>
  <mergeCells count="1">
    <mergeCell ref="A1:F1"/>
  </mergeCells>
  <pageMargins left="0.7" right="0.7" top="0.75" bottom="0.75" header="0.3" footer="0.3"/>
  <pageSetup paperSize="9" scale="8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2210C-ED46-4AFA-9D2F-AA13AD62436F}">
  <dimension ref="A1:H25"/>
  <sheetViews>
    <sheetView view="pageBreakPreview" zoomScaleNormal="100" zoomScaleSheetLayoutView="100" workbookViewId="0">
      <selection activeCell="A18" sqref="A18:D18"/>
    </sheetView>
  </sheetViews>
  <sheetFormatPr baseColWidth="10" defaultRowHeight="15" x14ac:dyDescent="0.25"/>
  <cols>
    <col min="1" max="1" width="4.140625" customWidth="1"/>
    <col min="2" max="2" width="44.140625" bestFit="1" customWidth="1"/>
    <col min="3" max="3" width="35.7109375" customWidth="1"/>
    <col min="4" max="4" width="18.85546875" customWidth="1"/>
    <col min="7" max="7" width="30.28515625" bestFit="1" customWidth="1"/>
    <col min="8" max="8" width="11.85546875" bestFit="1" customWidth="1"/>
  </cols>
  <sheetData>
    <row r="1" spans="1:8" x14ac:dyDescent="0.25">
      <c r="A1" s="207" t="s">
        <v>173</v>
      </c>
      <c r="B1" s="208"/>
      <c r="C1" s="208"/>
      <c r="D1" s="209"/>
    </row>
    <row r="2" spans="1:8" ht="45" x14ac:dyDescent="0.25">
      <c r="A2" s="72"/>
      <c r="B2" s="103" t="s">
        <v>96</v>
      </c>
      <c r="C2" s="85" t="s">
        <v>97</v>
      </c>
      <c r="D2" s="98" t="s">
        <v>98</v>
      </c>
    </row>
    <row r="3" spans="1:8" x14ac:dyDescent="0.25">
      <c r="A3" s="99" t="s">
        <v>99</v>
      </c>
      <c r="B3" s="87">
        <v>7.4999999999999997E-2</v>
      </c>
      <c r="C3" s="88">
        <v>22898</v>
      </c>
      <c r="D3" s="100">
        <v>0.45</v>
      </c>
    </row>
    <row r="4" spans="1:8" x14ac:dyDescent="0.25">
      <c r="A4" s="99"/>
      <c r="B4" s="87" t="s">
        <v>100</v>
      </c>
      <c r="C4" s="113" t="s">
        <v>182</v>
      </c>
      <c r="D4" s="100">
        <v>0.3</v>
      </c>
    </row>
    <row r="5" spans="1:8" x14ac:dyDescent="0.25">
      <c r="A5" s="99" t="s">
        <v>101</v>
      </c>
      <c r="B5" s="87">
        <v>0.05</v>
      </c>
      <c r="C5" s="88">
        <v>18318</v>
      </c>
      <c r="D5" s="100">
        <v>0.15</v>
      </c>
    </row>
    <row r="6" spans="1:8" ht="15.75" thickBot="1" x14ac:dyDescent="0.3">
      <c r="A6" s="101"/>
      <c r="B6" s="102" t="s">
        <v>102</v>
      </c>
      <c r="C6" s="205">
        <v>1488</v>
      </c>
      <c r="D6" s="206"/>
    </row>
    <row r="8" spans="1:8" ht="15.75" thickBot="1" x14ac:dyDescent="0.3"/>
    <row r="9" spans="1:8" ht="15.75" thickBot="1" x14ac:dyDescent="0.3">
      <c r="B9" t="s">
        <v>95</v>
      </c>
      <c r="C9" s="91" t="str">
        <f>'A COMPLETER'!B14</f>
        <v/>
      </c>
    </row>
    <row r="10" spans="1:8" ht="15.75" thickBot="1" x14ac:dyDescent="0.3">
      <c r="C10" s="92"/>
    </row>
    <row r="11" spans="1:8" ht="15.75" thickBot="1" x14ac:dyDescent="0.3">
      <c r="B11" t="s">
        <v>44</v>
      </c>
      <c r="C11" s="93" cm="1">
        <f t="array" ref="C11">_xlfn.IFS(C9&lt;B5,D5,AND(C9&gt;=B5,C9&lt;B3),D4,C9&gt;=B3,D3)</f>
        <v>0.45</v>
      </c>
    </row>
    <row r="12" spans="1:8" ht="15.75" thickBot="1" x14ac:dyDescent="0.3">
      <c r="C12" s="92"/>
    </row>
    <row r="13" spans="1:8" ht="15.75" thickBot="1" x14ac:dyDescent="0.3">
      <c r="B13" t="s">
        <v>43</v>
      </c>
      <c r="C13" s="94" t="e">
        <f>'A COMPLETER'!B28/'A COMPLETER'!B5</f>
        <v>#VALUE!</v>
      </c>
      <c r="H13" s="89"/>
    </row>
    <row r="14" spans="1:8" ht="15.75" thickBot="1" x14ac:dyDescent="0.3">
      <c r="C14" s="92"/>
      <c r="H14" s="90"/>
    </row>
    <row r="15" spans="1:8" ht="15.75" thickBot="1" x14ac:dyDescent="0.3">
      <c r="B15" t="s">
        <v>103</v>
      </c>
      <c r="C15" s="94" t="e" cm="1">
        <f t="array" ref="C15">_xlfn.IFS(
AND(C11=D5,C13&lt;=C5),C13,
AND(C11=D5,C13&gt;C5),C5,
AND(C11=D4,C13&lt;=9159+(C9*183177)),C13,
AND(C11=D4,C13&gt;9159+(C9*183177)),9159+(C9*183177),
AND(C11=D3,C13&lt;=C3),C13,
AND(C11=D3,C13&gt;C3),C3)</f>
        <v>#VALUE!</v>
      </c>
      <c r="H15" s="90"/>
    </row>
    <row r="16" spans="1:8" x14ac:dyDescent="0.25">
      <c r="C16" s="95"/>
      <c r="H16" s="90"/>
    </row>
    <row r="17" spans="1:4" x14ac:dyDescent="0.25">
      <c r="C17" s="92"/>
    </row>
    <row r="18" spans="1:4" ht="21" x14ac:dyDescent="0.25">
      <c r="A18" s="210" t="s">
        <v>76</v>
      </c>
      <c r="B18" s="210"/>
      <c r="C18" s="210"/>
      <c r="D18" s="210"/>
    </row>
    <row r="19" spans="1:4" ht="15.75" thickBot="1" x14ac:dyDescent="0.3">
      <c r="C19" s="92"/>
    </row>
    <row r="20" spans="1:4" ht="15.75" thickBot="1" x14ac:dyDescent="0.3">
      <c r="B20" t="s">
        <v>45</v>
      </c>
      <c r="C20" s="96" t="e">
        <f>IF((C9*C11*C15)&gt;C6,C6,C9*C11*C15)</f>
        <v>#VALUE!</v>
      </c>
    </row>
    <row r="21" spans="1:4" ht="15.75" thickBot="1" x14ac:dyDescent="0.3">
      <c r="C21" s="92" t="s">
        <v>35</v>
      </c>
    </row>
    <row r="22" spans="1:4" ht="15.75" thickBot="1" x14ac:dyDescent="0.3">
      <c r="B22" t="s">
        <v>90</v>
      </c>
      <c r="C22" s="81">
        <f>'A COMPLETER'!B5</f>
        <v>0</v>
      </c>
    </row>
    <row r="23" spans="1:4" ht="15.75" thickBot="1" x14ac:dyDescent="0.3">
      <c r="C23" s="92" t="s">
        <v>40</v>
      </c>
    </row>
    <row r="24" spans="1:4" ht="15.75" thickBot="1" x14ac:dyDescent="0.3">
      <c r="B24" s="80" t="s">
        <v>75</v>
      </c>
      <c r="C24" s="97" t="e">
        <f>C20*C22</f>
        <v>#VALUE!</v>
      </c>
    </row>
    <row r="25" spans="1:4" x14ac:dyDescent="0.25">
      <c r="C25" s="74"/>
    </row>
  </sheetData>
  <sheetProtection algorithmName="SHA-512" hashValue="PEruOx4PrGFly3Ay9XpAGWFOZ6RVkhZXJrZlExwwPW5JFlhzJaLqJ1wYrJ4oRqCf5CWhb79xi7iM7W9HGjBaWA==" saltValue="xFp7Vzfp2tPyfzw32Hv4/g==" spinCount="100000" sheet="1" selectLockedCells="1"/>
  <mergeCells count="3">
    <mergeCell ref="C6:D6"/>
    <mergeCell ref="A1:D1"/>
    <mergeCell ref="A18:D18"/>
  </mergeCells>
  <pageMargins left="0.7" right="0.7" top="0.75" bottom="0.75" header="0.3" footer="0.3"/>
  <pageSetup paperSize="9" scale="85"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B2506-1502-4FCA-A224-6D864DF3D72E}">
  <dimension ref="A1:F19"/>
  <sheetViews>
    <sheetView view="pageBreakPreview" zoomScale="90" zoomScaleNormal="100" zoomScaleSheetLayoutView="90" workbookViewId="0">
      <selection activeCell="A7" sqref="A7:F7"/>
    </sheetView>
  </sheetViews>
  <sheetFormatPr baseColWidth="10" defaultRowHeight="15" x14ac:dyDescent="0.25"/>
  <cols>
    <col min="3" max="3" width="6.85546875" customWidth="1"/>
    <col min="4" max="4" width="14.85546875" customWidth="1"/>
  </cols>
  <sheetData>
    <row r="1" spans="1:6" x14ac:dyDescent="0.25">
      <c r="A1" s="214" t="s">
        <v>178</v>
      </c>
      <c r="B1" s="214"/>
      <c r="C1" s="214"/>
      <c r="D1" s="214"/>
      <c r="E1" s="214"/>
      <c r="F1" s="214"/>
    </row>
    <row r="2" spans="1:6" ht="54" customHeight="1" x14ac:dyDescent="0.25">
      <c r="D2" s="211" t="s">
        <v>81</v>
      </c>
      <c r="E2" s="212"/>
      <c r="F2" s="213"/>
    </row>
    <row r="3" spans="1:6" x14ac:dyDescent="0.25">
      <c r="A3" s="12" t="s">
        <v>77</v>
      </c>
      <c r="B3" s="70">
        <v>2100</v>
      </c>
      <c r="C3" s="71" t="s">
        <v>80</v>
      </c>
      <c r="D3" s="72" t="s">
        <v>82</v>
      </c>
      <c r="E3" s="73">
        <v>0.93</v>
      </c>
      <c r="F3" s="71" t="s">
        <v>83</v>
      </c>
    </row>
    <row r="4" spans="1:6" x14ac:dyDescent="0.25">
      <c r="A4" s="12" t="s">
        <v>78</v>
      </c>
      <c r="B4" s="70">
        <v>800</v>
      </c>
      <c r="C4" s="71" t="s">
        <v>80</v>
      </c>
      <c r="D4" s="72" t="s">
        <v>82</v>
      </c>
      <c r="E4" s="73">
        <v>1.23</v>
      </c>
      <c r="F4" s="71" t="s">
        <v>83</v>
      </c>
    </row>
    <row r="5" spans="1:6" x14ac:dyDescent="0.25">
      <c r="A5" s="12" t="s">
        <v>79</v>
      </c>
      <c r="B5" s="70">
        <v>300</v>
      </c>
      <c r="C5" s="71" t="s">
        <v>80</v>
      </c>
      <c r="D5" s="72" t="s">
        <v>82</v>
      </c>
      <c r="E5" s="73">
        <v>1.56</v>
      </c>
      <c r="F5" s="71" t="s">
        <v>83</v>
      </c>
    </row>
    <row r="7" spans="1:6" ht="21" x14ac:dyDescent="0.25">
      <c r="A7" s="203" t="s">
        <v>84</v>
      </c>
      <c r="B7" s="203"/>
      <c r="C7" s="203"/>
      <c r="D7" s="203"/>
      <c r="E7" s="203"/>
      <c r="F7" s="203"/>
    </row>
    <row r="8" spans="1:6" ht="15.75" thickBot="1" x14ac:dyDescent="0.3"/>
    <row r="9" spans="1:6" ht="61.5" customHeight="1" thickBot="1" x14ac:dyDescent="0.3">
      <c r="A9" s="215" t="s">
        <v>85</v>
      </c>
      <c r="B9" s="215"/>
      <c r="D9" s="76">
        <f>'A COMPLETER'!B36</f>
        <v>0</v>
      </c>
    </row>
    <row r="10" spans="1:6" ht="15.75" thickBot="1" x14ac:dyDescent="0.3">
      <c r="D10" s="74" t="s">
        <v>87</v>
      </c>
    </row>
    <row r="11" spans="1:6" ht="15.75" thickBot="1" x14ac:dyDescent="0.3">
      <c r="A11" t="s">
        <v>86</v>
      </c>
      <c r="D11" s="77">
        <f>'A COMPLETER'!B19</f>
        <v>0</v>
      </c>
    </row>
    <row r="12" spans="1:6" ht="15.75" thickBot="1" x14ac:dyDescent="0.3">
      <c r="D12" s="74" t="s">
        <v>40</v>
      </c>
    </row>
    <row r="13" spans="1:6" ht="15.75" thickBot="1" x14ac:dyDescent="0.3">
      <c r="A13" t="s">
        <v>88</v>
      </c>
      <c r="D13" s="65" t="e">
        <f>D9/D11</f>
        <v>#DIV/0!</v>
      </c>
    </row>
    <row r="14" spans="1:6" ht="15.75" thickBot="1" x14ac:dyDescent="0.3"/>
    <row r="15" spans="1:6" ht="15.75" thickBot="1" x14ac:dyDescent="0.3">
      <c r="A15" t="s">
        <v>89</v>
      </c>
      <c r="D15" s="79" t="e" cm="1">
        <f t="array" ref="D15">_xlfn.IFS(
D13&lt;=E3,B3,
D13&lt;=E4,B4,
D13&lt;=E5,B5,
D13&gt;E5,0)</f>
        <v>#DIV/0!</v>
      </c>
    </row>
    <row r="16" spans="1:6" ht="15.75" thickBot="1" x14ac:dyDescent="0.3">
      <c r="D16" s="74" t="s">
        <v>35</v>
      </c>
    </row>
    <row r="17" spans="1:4" ht="15.75" thickBot="1" x14ac:dyDescent="0.3">
      <c r="A17" t="s">
        <v>90</v>
      </c>
      <c r="D17" s="77">
        <f>'A COMPLETER'!B5</f>
        <v>0</v>
      </c>
    </row>
    <row r="18" spans="1:4" ht="15.75" thickBot="1" x14ac:dyDescent="0.3">
      <c r="D18" s="74" t="s">
        <v>40</v>
      </c>
    </row>
    <row r="19" spans="1:4" ht="15.75" thickBot="1" x14ac:dyDescent="0.3">
      <c r="A19" s="80" t="s">
        <v>75</v>
      </c>
      <c r="D19" s="78" t="e">
        <f>D15*D17</f>
        <v>#DIV/0!</v>
      </c>
    </row>
  </sheetData>
  <sheetProtection algorithmName="SHA-512" hashValue="IEjD7l1bgtCa5hD+tXq9Q822SPK/XLmMFCtOJv+m0yEWZw7DZEQNEunqpxU1Iq6L7t9QBjB3VJk8NZv3/Ot+tw==" saltValue="JuGm8LvgqLQmSobP0Vcnjg==" spinCount="100000" sheet="1" objects="1" scenarios="1" selectLockedCells="1"/>
  <mergeCells count="4">
    <mergeCell ref="D2:F2"/>
    <mergeCell ref="A1:F1"/>
    <mergeCell ref="A9:B9"/>
    <mergeCell ref="A7:F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C92A1-340A-4C11-8DCE-A6650E1D1471}">
  <dimension ref="A8:B22"/>
  <sheetViews>
    <sheetView view="pageBreakPreview" zoomScaleNormal="100" zoomScaleSheetLayoutView="100" workbookViewId="0">
      <selection activeCell="A8" sqref="A8"/>
    </sheetView>
  </sheetViews>
  <sheetFormatPr baseColWidth="10" defaultRowHeight="15" x14ac:dyDescent="0.25"/>
  <cols>
    <col min="1" max="1" width="41.42578125" bestFit="1" customWidth="1"/>
    <col min="2" max="2" width="14.5703125" customWidth="1"/>
  </cols>
  <sheetData>
    <row r="8" spans="1:2" x14ac:dyDescent="0.25">
      <c r="A8" s="21" t="s">
        <v>91</v>
      </c>
      <c r="B8" s="21"/>
    </row>
    <row r="9" spans="1:2" ht="15.75" thickBot="1" x14ac:dyDescent="0.3"/>
    <row r="10" spans="1:2" ht="30.75" thickBot="1" x14ac:dyDescent="0.3">
      <c r="A10" s="75" t="s">
        <v>93</v>
      </c>
      <c r="B10" s="81" t="str">
        <f>'A COMPLETER'!B17</f>
        <v/>
      </c>
    </row>
    <row r="11" spans="1:2" ht="15.75" thickBot="1" x14ac:dyDescent="0.3">
      <c r="B11" s="82" t="s">
        <v>35</v>
      </c>
    </row>
    <row r="12" spans="1:2" ht="15.75" thickBot="1" x14ac:dyDescent="0.3">
      <c r="A12" t="s">
        <v>92</v>
      </c>
      <c r="B12" s="64">
        <v>10</v>
      </c>
    </row>
    <row r="13" spans="1:2" ht="15.75" thickBot="1" x14ac:dyDescent="0.3">
      <c r="B13" s="82" t="s">
        <v>35</v>
      </c>
    </row>
    <row r="14" spans="1:2" ht="15.75" thickBot="1" x14ac:dyDescent="0.3">
      <c r="A14" t="s">
        <v>94</v>
      </c>
      <c r="B14" s="64">
        <f>'A COMPLETER'!B5</f>
        <v>0</v>
      </c>
    </row>
    <row r="15" spans="1:2" ht="15.75" thickBot="1" x14ac:dyDescent="0.3">
      <c r="B15" s="82" t="s">
        <v>35</v>
      </c>
    </row>
    <row r="16" spans="1:2" ht="15.75" thickBot="1" x14ac:dyDescent="0.3">
      <c r="A16" t="s">
        <v>72</v>
      </c>
      <c r="B16" s="65">
        <f>IF('A COMPLETER'!B34&lt;='A COMPLETER'!B29,'A COMPLETER'!B34,'A COMPLETER'!B29)</f>
        <v>8.3930000000000007</v>
      </c>
    </row>
    <row r="17" spans="1:2" ht="15.75" thickBot="1" x14ac:dyDescent="0.3">
      <c r="B17" s="82" t="s">
        <v>35</v>
      </c>
    </row>
    <row r="18" spans="1:2" ht="15.75" thickBot="1" x14ac:dyDescent="0.3">
      <c r="A18" t="s">
        <v>73</v>
      </c>
      <c r="B18" s="66">
        <v>0.66</v>
      </c>
    </row>
    <row r="19" spans="1:2" ht="15.75" thickBot="1" x14ac:dyDescent="0.3">
      <c r="B19" s="82" t="s">
        <v>35</v>
      </c>
    </row>
    <row r="20" spans="1:2" ht="15.75" thickBot="1" x14ac:dyDescent="0.3">
      <c r="A20" t="s">
        <v>74</v>
      </c>
      <c r="B20" s="67">
        <f>'A COMPLETER'!B23</f>
        <v>0</v>
      </c>
    </row>
    <row r="21" spans="1:2" ht="15.75" thickBot="1" x14ac:dyDescent="0.3">
      <c r="B21" s="82" t="s">
        <v>40</v>
      </c>
    </row>
    <row r="22" spans="1:2" ht="15.75" thickBot="1" x14ac:dyDescent="0.3">
      <c r="A22" t="s">
        <v>75</v>
      </c>
      <c r="B22" s="68" t="e">
        <f>B10*B12*B14*B16*B18*B20</f>
        <v>#VALUE!</v>
      </c>
    </row>
  </sheetData>
  <sheetProtection algorithmName="SHA-512" hashValue="RwAxehPNp9ALOdWzQT8ROchuJkQlQJZQGFDaow46ugVIp3yyU7lH2irPJh2ddj4a6XmpSRJJ9WQnH6CDh3rKUg==" saltValue="8qCnivwnvPVLJZd99AMITw==" spinCount="100000" sheet="1" objects="1" scenarios="1" selectLockedCells="1"/>
  <pageMargins left="0.7" right="0.7" top="0.75" bottom="0.75" header="0.3" footer="0.3"/>
  <pageSetup paperSize="9" scale="70"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0D201-9E51-4AB1-9B44-77789EFEDB48}">
  <dimension ref="A1:E14"/>
  <sheetViews>
    <sheetView view="pageBreakPreview" zoomScale="120" zoomScaleNormal="100" zoomScaleSheetLayoutView="120" workbookViewId="0">
      <selection activeCell="A6" sqref="A6:E6"/>
    </sheetView>
  </sheetViews>
  <sheetFormatPr baseColWidth="10" defaultRowHeight="15" x14ac:dyDescent="0.25"/>
  <cols>
    <col min="1" max="1" width="36.42578125" bestFit="1" customWidth="1"/>
    <col min="2" max="2" width="14.85546875" bestFit="1" customWidth="1"/>
  </cols>
  <sheetData>
    <row r="1" spans="1:5" x14ac:dyDescent="0.25">
      <c r="A1" s="180" t="s">
        <v>178</v>
      </c>
      <c r="B1" s="180"/>
    </row>
    <row r="2" spans="1:5" x14ac:dyDescent="0.25">
      <c r="B2" s="108" t="s">
        <v>123</v>
      </c>
    </row>
    <row r="3" spans="1:5" x14ac:dyDescent="0.25">
      <c r="A3" s="12" t="s">
        <v>122</v>
      </c>
      <c r="B3" s="86">
        <v>970</v>
      </c>
    </row>
    <row r="4" spans="1:5" x14ac:dyDescent="0.25">
      <c r="A4" s="12" t="s">
        <v>124</v>
      </c>
      <c r="B4" s="86">
        <v>475</v>
      </c>
    </row>
    <row r="6" spans="1:5" ht="21" x14ac:dyDescent="0.25">
      <c r="A6" s="203" t="s">
        <v>120</v>
      </c>
      <c r="B6" s="203"/>
      <c r="C6" s="203"/>
      <c r="D6" s="203"/>
      <c r="E6" s="203"/>
    </row>
    <row r="7" spans="1:5" ht="15.75" thickBot="1" x14ac:dyDescent="0.3"/>
    <row r="8" spans="1:5" ht="15.75" thickBot="1" x14ac:dyDescent="0.3">
      <c r="A8" t="s">
        <v>121</v>
      </c>
      <c r="B8" s="84">
        <f>'A COMPLETER'!B5</f>
        <v>0</v>
      </c>
    </row>
    <row r="9" spans="1:5" ht="15.75" thickBot="1" x14ac:dyDescent="0.3">
      <c r="B9" s="74" t="s">
        <v>35</v>
      </c>
    </row>
    <row r="10" spans="1:5" ht="15.75" thickBot="1" x14ac:dyDescent="0.3">
      <c r="A10" t="s">
        <v>125</v>
      </c>
      <c r="B10" s="105" cm="1">
        <f t="array" ref="B10">IF('A COMPLETER'!B38="Oui",
_xlfn.IFS(
'A COMPLETER'!B39="Association",'Bonus Attractivité'!B3,
'A COMPLETER'!B39="Entreprise privée",'Bonus Attractivité'!B3,
'A COMPLETER'!B39="Mutuelle",'Bonus Attractivité'!B3,
'A COMPLETER'!B39="CAF",'Bonus Attractivité'!B3,
'A COMPLETER'!B39="Commune",'Bonus Attractivité'!B4,
'A COMPLETER'!B39="EPCI",'Bonus Attractivité'!B4,
'A COMPLETER'!B39="CCAS",'Bonus Attractivité'!B4,
'A COMPLETER'!B39="EPA",'Bonus Attractivité'!B4,
'A COMPLETER'!B39="Etablissement hospitalier",0,
'A COMPLETER'!B39="Administration de l'Etat",'Bonus Attractivité'!B4),0)</f>
        <v>0</v>
      </c>
    </row>
    <row r="11" spans="1:5" ht="15.75" thickBot="1" x14ac:dyDescent="0.3">
      <c r="B11" s="74" t="s">
        <v>40</v>
      </c>
    </row>
    <row r="12" spans="1:5" ht="15.75" thickBot="1" x14ac:dyDescent="0.3">
      <c r="A12" t="s">
        <v>75</v>
      </c>
      <c r="B12" s="106">
        <f>B8*B10</f>
        <v>0</v>
      </c>
    </row>
    <row r="14" spans="1:5" x14ac:dyDescent="0.25">
      <c r="A14" s="107" t="s">
        <v>180</v>
      </c>
    </row>
  </sheetData>
  <sheetProtection algorithmName="SHA-512" hashValue="C4xAV0McwD8B1MWelUzzO2nUfPvCXd4eaY0x3ojwCVbx8yincR6kfHZx6YqlIcktM2lgz2D7F6cLChiBxGc2mw==" saltValue="LDRsltpvPlP+6n+mmzfxDw==" spinCount="100000" sheet="1" objects="1" scenarios="1" selectLockedCells="1"/>
  <mergeCells count="2">
    <mergeCell ref="A1:B1"/>
    <mergeCell ref="A6:E6"/>
  </mergeCells>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4C25-5616-4BFF-BC69-B12EA219B83D}">
  <dimension ref="A1:N50"/>
  <sheetViews>
    <sheetView view="pageBreakPreview" topLeftCell="A35" zoomScaleNormal="100" zoomScaleSheetLayoutView="100" workbookViewId="0">
      <selection activeCell="A35" sqref="A35:E35"/>
    </sheetView>
  </sheetViews>
  <sheetFormatPr baseColWidth="10" defaultRowHeight="13.5" customHeight="1" x14ac:dyDescent="0.25"/>
  <cols>
    <col min="1" max="1" width="36" customWidth="1"/>
    <col min="2" max="2" width="15.140625" style="74" customWidth="1"/>
    <col min="4" max="4" width="26.5703125" customWidth="1"/>
    <col min="7" max="7" width="11.42578125" customWidth="1"/>
    <col min="8" max="8" width="21.42578125" customWidth="1"/>
    <col min="9" max="14" width="11.42578125" customWidth="1"/>
  </cols>
  <sheetData>
    <row r="1" spans="1:14" ht="13.5" hidden="1" customHeight="1" thickBot="1" x14ac:dyDescent="0.3">
      <c r="H1" s="180" t="s">
        <v>128</v>
      </c>
      <c r="I1" s="180"/>
      <c r="J1" s="180"/>
      <c r="K1" s="180"/>
      <c r="L1" s="180"/>
      <c r="M1" s="180"/>
      <c r="N1" s="180"/>
    </row>
    <row r="2" spans="1:14" s="115" customFormat="1" ht="13.5" hidden="1" customHeight="1" x14ac:dyDescent="0.25">
      <c r="A2" s="181" t="s">
        <v>166</v>
      </c>
      <c r="B2" s="182"/>
      <c r="C2" s="182"/>
      <c r="D2" s="182"/>
      <c r="E2" s="183"/>
      <c r="H2" s="116" t="s">
        <v>135</v>
      </c>
      <c r="I2" s="116" t="s">
        <v>129</v>
      </c>
      <c r="J2" s="116" t="s">
        <v>134</v>
      </c>
      <c r="K2" s="116" t="s">
        <v>130</v>
      </c>
      <c r="L2" s="116" t="s">
        <v>131</v>
      </c>
      <c r="M2" s="116" t="s">
        <v>132</v>
      </c>
      <c r="N2" s="116" t="s">
        <v>133</v>
      </c>
    </row>
    <row r="3" spans="1:14" ht="13.5" hidden="1" customHeight="1" thickBot="1" x14ac:dyDescent="0.3">
      <c r="A3" s="117"/>
      <c r="E3" s="118"/>
      <c r="H3" s="12" t="s">
        <v>136</v>
      </c>
      <c r="I3" s="113">
        <v>9</v>
      </c>
      <c r="J3" s="86">
        <v>3600</v>
      </c>
      <c r="K3" s="86">
        <v>1700</v>
      </c>
      <c r="L3" s="86">
        <v>3000</v>
      </c>
      <c r="M3" s="86">
        <v>3240</v>
      </c>
      <c r="N3" s="86">
        <v>3500</v>
      </c>
    </row>
    <row r="4" spans="1:14" ht="13.5" hidden="1" customHeight="1" thickBot="1" x14ac:dyDescent="0.3">
      <c r="A4" s="117" t="s">
        <v>147</v>
      </c>
      <c r="B4" s="119" cm="1">
        <f t="array" ref="B4">_xlfn.IFS(
OR('A COMPLETER'!B45="",'A COMPLETER'!B45=0),0,
'A COMPLETER'!B62&lt;='A COMPLETER'!B45,'A COMPLETER'!B62,
'A COMPLETER'!B62&gt;'A COMPLETER'!B45,'A COMPLETER'!B45)</f>
        <v>0</v>
      </c>
      <c r="D4" t="s">
        <v>148</v>
      </c>
      <c r="E4" s="119" cm="1">
        <f t="array" ref="E4">_xlfn.IFS(OR('A COMPLETER'!B62="",'A COMPLETER'!B62=0),0,
OR('A COMPLETER'!B45="",'A COMPLETER'!B45=0),'A COMPLETER'!B62,
'A COMPLETER'!B62&lt;='A COMPLETER'!B45,0,
'A COMPLETER'!B62&gt;'A COMPLETER'!B45,'A COMPLETER'!B62-'A COMPLETER'!B45)</f>
        <v>0</v>
      </c>
      <c r="H4" s="12" t="s">
        <v>142</v>
      </c>
      <c r="I4" s="113">
        <v>8</v>
      </c>
      <c r="J4" s="86">
        <v>3300</v>
      </c>
      <c r="K4" s="86">
        <v>1400</v>
      </c>
      <c r="L4" s="86">
        <v>2000</v>
      </c>
      <c r="M4" s="86">
        <v>2160</v>
      </c>
      <c r="N4" s="86">
        <v>2330</v>
      </c>
    </row>
    <row r="5" spans="1:14" ht="13.5" hidden="1" customHeight="1" thickBot="1" x14ac:dyDescent="0.3">
      <c r="A5" s="117"/>
      <c r="B5" s="74" t="s">
        <v>35</v>
      </c>
      <c r="E5" s="120" t="s">
        <v>35</v>
      </c>
      <c r="H5" s="12" t="s">
        <v>143</v>
      </c>
      <c r="I5" s="113">
        <v>7</v>
      </c>
      <c r="J5" s="86">
        <v>3000</v>
      </c>
      <c r="K5" s="86">
        <v>1150</v>
      </c>
      <c r="L5" s="86">
        <v>1600</v>
      </c>
      <c r="M5" s="86">
        <v>1730</v>
      </c>
      <c r="N5" s="86">
        <v>1870</v>
      </c>
    </row>
    <row r="6" spans="1:14" ht="13.5" hidden="1" customHeight="1" thickBot="1" x14ac:dyDescent="0.3">
      <c r="A6" s="117" t="s">
        <v>150</v>
      </c>
      <c r="B6" s="121">
        <f>'A COMPLETER'!B46</f>
        <v>0</v>
      </c>
      <c r="D6" t="s">
        <v>152</v>
      </c>
      <c r="E6" s="122" t="e" cm="1">
        <f t="array" ref="E6">_xlfn.SWITCH('A COMPLETER'!B47,
I11,J11,
I10,J10,
I9,J9,
I8,J8,
I7,J7,
I6,J6,
I5,J5,
I4,J4,
I3,J3)</f>
        <v>#N/A</v>
      </c>
      <c r="H6" s="12" t="s">
        <v>144</v>
      </c>
      <c r="I6" s="113">
        <v>6</v>
      </c>
      <c r="J6" s="86">
        <v>2900</v>
      </c>
      <c r="K6" s="86">
        <v>1100</v>
      </c>
      <c r="L6" s="86">
        <v>1450</v>
      </c>
      <c r="M6" s="86">
        <v>1570</v>
      </c>
      <c r="N6" s="86">
        <v>1700</v>
      </c>
    </row>
    <row r="7" spans="1:14" ht="13.5" hidden="1" customHeight="1" thickBot="1" x14ac:dyDescent="0.3">
      <c r="A7" s="117"/>
      <c r="B7" s="74" t="s">
        <v>40</v>
      </c>
      <c r="E7" s="118" t="s">
        <v>40</v>
      </c>
      <c r="H7" s="12" t="s">
        <v>137</v>
      </c>
      <c r="I7" s="113">
        <v>5</v>
      </c>
      <c r="J7" s="86">
        <v>2800</v>
      </c>
      <c r="K7" s="86">
        <v>950</v>
      </c>
      <c r="L7" s="86">
        <v>1200</v>
      </c>
      <c r="M7" s="86">
        <v>1300</v>
      </c>
      <c r="N7" s="86">
        <v>1410</v>
      </c>
    </row>
    <row r="8" spans="1:14" ht="13.5" hidden="1" customHeight="1" thickBot="1" x14ac:dyDescent="0.3">
      <c r="A8" s="117" t="s">
        <v>151</v>
      </c>
      <c r="B8" s="121">
        <f>B4*B6</f>
        <v>0</v>
      </c>
      <c r="C8" s="74" t="s">
        <v>157</v>
      </c>
      <c r="D8" t="s">
        <v>153</v>
      </c>
      <c r="E8" s="123" t="e">
        <f>E4*E6</f>
        <v>#N/A</v>
      </c>
      <c r="H8" s="12" t="s">
        <v>138</v>
      </c>
      <c r="I8" s="113">
        <v>4</v>
      </c>
      <c r="J8" s="86">
        <v>2750</v>
      </c>
      <c r="K8" s="86">
        <v>900</v>
      </c>
      <c r="L8" s="86">
        <v>1100</v>
      </c>
      <c r="M8" s="86">
        <v>1190</v>
      </c>
      <c r="N8" s="86">
        <v>1290</v>
      </c>
    </row>
    <row r="9" spans="1:14" ht="13.5" hidden="1" customHeight="1" thickBot="1" x14ac:dyDescent="0.3">
      <c r="A9" s="117"/>
      <c r="E9" s="118"/>
      <c r="H9" s="12" t="s">
        <v>139</v>
      </c>
      <c r="I9" s="113">
        <v>3</v>
      </c>
      <c r="J9" s="86">
        <v>2700</v>
      </c>
      <c r="K9" s="86">
        <v>800</v>
      </c>
      <c r="L9" s="86">
        <v>950</v>
      </c>
      <c r="M9" s="86">
        <v>1030</v>
      </c>
      <c r="N9" s="86">
        <v>1110</v>
      </c>
    </row>
    <row r="10" spans="1:14" ht="13.5" hidden="1" customHeight="1" thickBot="1" x14ac:dyDescent="0.3">
      <c r="A10" s="124" t="s">
        <v>154</v>
      </c>
      <c r="B10" s="125" t="e">
        <f>B8+E8</f>
        <v>#N/A</v>
      </c>
      <c r="E10" s="118"/>
      <c r="H10" s="12" t="s">
        <v>140</v>
      </c>
      <c r="I10" s="113">
        <v>2</v>
      </c>
      <c r="J10" s="86">
        <v>2650</v>
      </c>
      <c r="K10" s="86">
        <v>750</v>
      </c>
      <c r="L10" s="86">
        <v>850</v>
      </c>
      <c r="M10" s="86">
        <v>920</v>
      </c>
      <c r="N10" s="86">
        <v>990</v>
      </c>
    </row>
    <row r="11" spans="1:14" ht="13.5" hidden="1" customHeight="1" thickBot="1" x14ac:dyDescent="0.3">
      <c r="A11" s="117"/>
      <c r="E11" s="118"/>
      <c r="H11" s="12" t="s">
        <v>141</v>
      </c>
      <c r="I11" s="113">
        <v>1</v>
      </c>
      <c r="J11" s="86">
        <v>2600</v>
      </c>
      <c r="K11" s="86">
        <v>400</v>
      </c>
      <c r="L11" s="86">
        <v>500</v>
      </c>
      <c r="M11" s="86">
        <v>540</v>
      </c>
      <c r="N11" s="86">
        <v>580</v>
      </c>
    </row>
    <row r="12" spans="1:14" ht="13.5" hidden="1" customHeight="1" thickBot="1" x14ac:dyDescent="0.3">
      <c r="A12" s="117" t="s">
        <v>155</v>
      </c>
      <c r="B12" s="121">
        <f>'A COMPLETER'!B24*0.9</f>
        <v>0</v>
      </c>
      <c r="E12" s="118"/>
      <c r="I12" s="74"/>
    </row>
    <row r="13" spans="1:14" ht="13.5" hidden="1" customHeight="1" thickBot="1" x14ac:dyDescent="0.3">
      <c r="A13" s="117"/>
      <c r="E13" s="118"/>
      <c r="H13" s="113" t="s">
        <v>159</v>
      </c>
      <c r="I13" s="113">
        <v>2025</v>
      </c>
      <c r="J13" s="113">
        <v>2026</v>
      </c>
      <c r="K13" s="113">
        <v>2027</v>
      </c>
    </row>
    <row r="14" spans="1:14" ht="13.5" hidden="1" customHeight="1" thickBot="1" x14ac:dyDescent="0.3">
      <c r="A14" s="126" t="s">
        <v>162</v>
      </c>
      <c r="B14" s="127" t="e">
        <f>'A COMPLETER'!B36+PSU!B13+'Heures de préparation'!B20+'Bonus Inclusion Handicap'!C24+'Bonus Mixité Sociale'!D19+'Bonus Attractivité'!B12+'Journées Pédagogiques'!B22+'Bonus Territoire CTG'!B10</f>
        <v>#VALUE!</v>
      </c>
      <c r="E14" s="118"/>
      <c r="H14" s="128" t="s">
        <v>160</v>
      </c>
      <c r="I14" s="129">
        <v>1.1000000000000001</v>
      </c>
      <c r="J14" s="129">
        <v>1.081</v>
      </c>
      <c r="K14" s="129">
        <v>1.081</v>
      </c>
    </row>
    <row r="15" spans="1:14" ht="13.5" hidden="1" customHeight="1" thickBot="1" x14ac:dyDescent="0.3">
      <c r="A15" s="117"/>
      <c r="E15" s="118"/>
    </row>
    <row r="16" spans="1:14" ht="13.5" hidden="1" customHeight="1" thickBot="1" x14ac:dyDescent="0.3">
      <c r="A16" s="117" t="s">
        <v>156</v>
      </c>
      <c r="B16" s="130" t="e">
        <f>IF(B14&lt;B12,B10,IF((B12-'A COMPLETER'!B36-'RECAP DROITS'!B3-'RECAP DROITS'!B5-'RECAP DROITS'!B11-'RECAP DROITS'!B9-'RECAP DROITS'!B7-'RECAP DROITS'!B13)&gt;0,B12-'A COMPLETER'!B36-'RECAP DROITS'!B3-'RECAP DROITS'!B5-'RECAP DROITS'!B11-'RECAP DROITS'!B9-'RECAP DROITS'!B7-'RECAP DROITS'!B13,0))</f>
        <v>#VALUE!</v>
      </c>
      <c r="D16" s="107"/>
      <c r="E16" s="131"/>
    </row>
    <row r="17" spans="1:5" ht="13.5" hidden="1" customHeight="1" thickBot="1" x14ac:dyDescent="0.3">
      <c r="A17" s="132" t="e">
        <f>IF(B16&lt;B10,"Ecrêtement de","")</f>
        <v>#VALUE!</v>
      </c>
      <c r="B17" s="133" t="e">
        <f>IF(B16&lt;B10,B10-B16,"")</f>
        <v>#VALUE!</v>
      </c>
      <c r="C17" s="134"/>
      <c r="D17" s="134"/>
      <c r="E17" s="135"/>
    </row>
    <row r="18" spans="1:5" ht="13.5" hidden="1" customHeight="1" thickBot="1" x14ac:dyDescent="0.3"/>
    <row r="19" spans="1:5" ht="13.5" hidden="1" customHeight="1" thickBot="1" x14ac:dyDescent="0.3">
      <c r="A19" s="181" t="s">
        <v>165</v>
      </c>
      <c r="B19" s="182"/>
      <c r="C19" s="182"/>
      <c r="D19" s="182"/>
      <c r="E19" s="183"/>
    </row>
    <row r="20" spans="1:5" ht="13.5" hidden="1" customHeight="1" thickBot="1" x14ac:dyDescent="0.3">
      <c r="A20" s="117" t="s">
        <v>147</v>
      </c>
      <c r="B20" s="119" cm="1">
        <f t="array" ref="B20">_xlfn.IFS(
OR('A COMPLETER'!B45="",'A COMPLETER'!B45=0),0,
'A COMPLETER'!B62&lt;='A COMPLETER'!B45,'A COMPLETER'!B62,
'A COMPLETER'!B62&gt;'A COMPLETER'!B45,'A COMPLETER'!B45)</f>
        <v>0</v>
      </c>
      <c r="C20" s="136"/>
      <c r="D20" s="137" t="s">
        <v>148</v>
      </c>
      <c r="E20" s="138" cm="1">
        <f t="array" ref="E20">_xlfn.IFS(OR('A COMPLETER'!B62="",'A COMPLETER'!B62=0),0,
OR('A COMPLETER'!B45="",'A COMPLETER'!B45=0),'A COMPLETER'!B62,
'A COMPLETER'!B62&lt;='A COMPLETER'!B45,0,
'A COMPLETER'!B62&gt;'A COMPLETER'!B45,ROUND('A COMPLETER'!B62-'A COMPLETER'!B45,0))</f>
        <v>0</v>
      </c>
    </row>
    <row r="21" spans="1:5" ht="13.5" hidden="1" customHeight="1" thickBot="1" x14ac:dyDescent="0.3">
      <c r="A21" s="139"/>
      <c r="B21" s="136" t="s">
        <v>145</v>
      </c>
      <c r="C21" s="136"/>
      <c r="D21" s="140"/>
      <c r="E21" s="141" t="s">
        <v>35</v>
      </c>
    </row>
    <row r="22" spans="1:5" ht="13.5" hidden="1" customHeight="1" thickBot="1" x14ac:dyDescent="0.3">
      <c r="A22" s="117" t="s">
        <v>161</v>
      </c>
      <c r="B22" s="142" t="e" cm="1">
        <f t="array" ref="B22">IF('A COMPLETER'!B44=2025,'A COMPLETER'!B46,
ROUND(
_xlfn.IFS(
AND('A COMPLETER'!B47='Bonus Territoire CTG'!I11,'Bonus Territoire CTG'!B6&gt;='Bonus Territoire CTG'!J11),'Bonus Territoire CTG'!B6,
AND('A COMPLETER'!B47='Bonus Territoire CTG'!I10,'Bonus Territoire CTG'!B6&gt;='Bonus Territoire CTG'!J10),'Bonus Territoire CTG'!B6,
AND('A COMPLETER'!B47='Bonus Territoire CTG'!I9,'Bonus Territoire CTG'!B6&gt;='Bonus Territoire CTG'!J9),'Bonus Territoire CTG'!B6,
AND('A COMPLETER'!B47='Bonus Territoire CTG'!I8,'Bonus Territoire CTG'!B6&gt;='Bonus Territoire CTG'!J8),'Bonus Territoire CTG'!B6,
AND('A COMPLETER'!B47='Bonus Territoire CTG'!I7,'Bonus Territoire CTG'!B6&gt;='Bonus Territoire CTG'!J7),'Bonus Territoire CTG'!B6,
AND('A COMPLETER'!B47='Bonus Territoire CTG'!I6,'Bonus Territoire CTG'!B6&gt;='Bonus Territoire CTG'!J6),'Bonus Territoire CTG'!B6,
AND('A COMPLETER'!B47='Bonus Territoire CTG'!I5,'Bonus Territoire CTG'!B6&gt;='Bonus Territoire CTG'!J5),'Bonus Territoire CTG'!B6,
AND('A COMPLETER'!B47='Bonus Territoire CTG'!I4,'Bonus Territoire CTG'!B6&gt;='Bonus Territoire CTG'!J4),'Bonus Territoire CTG'!B6,
AND('A COMPLETER'!B47='Bonus Territoire CTG'!I3,'Bonus Territoire CTG'!B6&gt;='Bonus Territoire CTG'!J3),'Bonus Territoire CTG'!B6,
AND('A COMPLETER'!B47='Bonus Territoire CTG'!I11,'Bonus Territoire CTG'!B6*'Bonus Territoire CTG'!I14&gt;'Bonus Territoire CTG'!J11),'Bonus Territoire CTG'!J11,
AND('A COMPLETER'!B47='Bonus Territoire CTG'!I10,'Bonus Territoire CTG'!B6*'Bonus Territoire CTG'!I14&gt;'Bonus Territoire CTG'!J10),'Bonus Territoire CTG'!J10,
AND('A COMPLETER'!B47='Bonus Territoire CTG'!I9,'Bonus Territoire CTG'!B6*'Bonus Territoire CTG'!I14&gt;'Bonus Territoire CTG'!J9),'Bonus Territoire CTG'!J9,
AND('A COMPLETER'!B47='Bonus Territoire CTG'!I8,'Bonus Territoire CTG'!B6*'Bonus Territoire CTG'!I14&gt;'Bonus Territoire CTG'!J8),'Bonus Territoire CTG'!J8,
AND('A COMPLETER'!B47='Bonus Territoire CTG'!I7,'Bonus Territoire CTG'!B6*'Bonus Territoire CTG'!I14&gt;'Bonus Territoire CTG'!J7),'Bonus Territoire CTG'!J7,
AND('A COMPLETER'!B47='Bonus Territoire CTG'!I6,'Bonus Territoire CTG'!B6*'Bonus Territoire CTG'!I14&gt;'Bonus Territoire CTG'!J6),'Bonus Territoire CTG'!J6,
AND('A COMPLETER'!B47='Bonus Territoire CTG'!I5,'Bonus Territoire CTG'!B6*'Bonus Territoire CTG'!I14&gt;'Bonus Territoire CTG'!J5),'Bonus Territoire CTG'!J5,
AND('A COMPLETER'!B47='Bonus Territoire CTG'!I4,'Bonus Territoire CTG'!B6*'Bonus Territoire CTG'!I14&gt;'Bonus Territoire CTG'!J4),'Bonus Territoire CTG'!J4,
AND('A COMPLETER'!B47='Bonus Territoire CTG'!I3,'Bonus Territoire CTG'!B6*'Bonus Territoire CTG'!I14&gt;'Bonus Territoire CTG'!J3),'Bonus Territoire CTG'!J3,
AND('A COMPLETER'!B47='Bonus Territoire CTG'!I11,'Bonus Territoire CTG'!L11&lt;='Bonus Territoire CTG'!B6*'Bonus Territoire CTG'!I14,'Bonus Territoire CTG'!B6&lt;='Bonus Territoire CTG'!J11),'Bonus Territoire CTG'!B6*'Bonus Territoire CTG'!I14,
AND('A COMPLETER'!B47='Bonus Territoire CTG'!I10,'Bonus Territoire CTG'!L10&lt;='Bonus Territoire CTG'!B6*'Bonus Territoire CTG'!I14,'Bonus Territoire CTG'!B6&lt;='Bonus Territoire CTG'!J10),'Bonus Territoire CTG'!B6*'Bonus Territoire CTG'!I14,
AND('A COMPLETER'!B47='Bonus Territoire CTG'!I9,'Bonus Territoire CTG'!L9&lt;='Bonus Territoire CTG'!B6*'Bonus Territoire CTG'!I14,'Bonus Territoire CTG'!B6&lt;='Bonus Territoire CTG'!J9),'Bonus Territoire CTG'!B6*'Bonus Territoire CTG'!I14,
AND('A COMPLETER'!B47='Bonus Territoire CTG'!I8,'Bonus Territoire CTG'!L8&lt;='Bonus Territoire CTG'!B6*'Bonus Territoire CTG'!I14,'Bonus Territoire CTG'!B6&lt;='Bonus Territoire CTG'!J8),'Bonus Territoire CTG'!B6*'Bonus Territoire CTG'!I14,
AND('A COMPLETER'!B47='Bonus Territoire CTG'!I7,'Bonus Territoire CTG'!L7&lt;='Bonus Territoire CTG'!B6*'Bonus Territoire CTG'!I14,'Bonus Territoire CTG'!B6&lt;='Bonus Territoire CTG'!J7),'Bonus Territoire CTG'!B6*'Bonus Territoire CTG'!I14,
AND('A COMPLETER'!B47='Bonus Territoire CTG'!I6,'Bonus Territoire CTG'!L6&lt;='Bonus Territoire CTG'!B6*'Bonus Territoire CTG'!I14,'Bonus Territoire CTG'!B6&lt;='Bonus Territoire CTG'!J6),'Bonus Territoire CTG'!B6*'Bonus Territoire CTG'!I14,
AND('A COMPLETER'!B47='Bonus Territoire CTG'!I5,'Bonus Territoire CTG'!L5&lt;='Bonus Territoire CTG'!B6*'Bonus Territoire CTG'!I14,'Bonus Territoire CTG'!B6&lt;='Bonus Territoire CTG'!J5),'Bonus Territoire CTG'!B6*'Bonus Territoire CTG'!I14,
AND('A COMPLETER'!B47='Bonus Territoire CTG'!I4,'Bonus Territoire CTG'!L4&lt;='Bonus Territoire CTG'!B6*'Bonus Territoire CTG'!I14,'Bonus Territoire CTG'!B6&lt;='Bonus Territoire CTG'!J4),'Bonus Territoire CTG'!B6*'Bonus Territoire CTG'!I14,
AND('A COMPLETER'!B47='Bonus Territoire CTG'!I3,'Bonus Territoire CTG'!L3&lt;='Bonus Territoire CTG'!B6*'Bonus Territoire CTG'!I14,'Bonus Territoire CTG'!B6&lt;='Bonus Territoire CTG'!J3),'Bonus Territoire CTG'!B6*'Bonus Territoire CTG'!I14,
AND('A COMPLETER'!B47='Bonus Territoire CTG'!I11,'Bonus Territoire CTG'!B6*'Bonus Territoire CTG'!I14&lt;'Bonus Territoire CTG'!L11),'Bonus Territoire CTG'!L11,
AND('A COMPLETER'!B47='Bonus Territoire CTG'!I10,'Bonus Territoire CTG'!B6*'Bonus Territoire CTG'!I14&lt;'Bonus Territoire CTG'!L10),'Bonus Territoire CTG'!L10,
AND('A COMPLETER'!B47='Bonus Territoire CTG'!I9,'Bonus Territoire CTG'!B6*'Bonus Territoire CTG'!I14&lt;'Bonus Territoire CTG'!L9),'Bonus Territoire CTG'!L9,
AND('A COMPLETER'!B47='Bonus Territoire CTG'!I8,'Bonus Territoire CTG'!B6*'Bonus Territoire CTG'!I14&lt;'Bonus Territoire CTG'!L8),'Bonus Territoire CTG'!L8,
AND('A COMPLETER'!B47='Bonus Territoire CTG'!I7,'Bonus Territoire CTG'!B6*'Bonus Territoire CTG'!I14&lt;'Bonus Territoire CTG'!L7),'Bonus Territoire CTG'!L7,
AND('A COMPLETER'!B47='Bonus Territoire CTG'!I6,'Bonus Territoire CTG'!B6*'Bonus Territoire CTG'!I14&lt;'Bonus Territoire CTG'!L6),'Bonus Territoire CTG'!L6,
AND('A COMPLETER'!B47='Bonus Territoire CTG'!I5,'Bonus Territoire CTG'!B6*'Bonus Territoire CTG'!I14&lt;'Bonus Territoire CTG'!L5),'Bonus Territoire CTG'!L5,
AND('A COMPLETER'!B47='Bonus Territoire CTG'!I4,'Bonus Territoire CTG'!B6*'Bonus Territoire CTG'!I14&lt;'Bonus Territoire CTG'!L4),'Bonus Territoire CTG'!L4,
AND('A COMPLETER'!B47='Bonus Territoire CTG'!I3,'Bonus Territoire CTG'!B6*'Bonus Territoire CTG'!I14&lt;'Bonus Territoire CTG'!L3),'Bonus Territoire CTG'!L3),2))</f>
        <v>#N/A</v>
      </c>
      <c r="D22" s="143" t="s">
        <v>152</v>
      </c>
      <c r="E22" s="144" t="e" cm="1">
        <f t="array" ref="E22">_xlfn.SWITCH('A COMPLETER'!B47,
I11,J11,
I10,J10,
I9,J9,
I8,J8,
I7,J7,
I6,J6,
I5,J5,
I4,J4,
I3,J3)</f>
        <v>#N/A</v>
      </c>
    </row>
    <row r="23" spans="1:5" ht="13.5" hidden="1" customHeight="1" thickBot="1" x14ac:dyDescent="0.3">
      <c r="A23" s="117"/>
      <c r="B23" s="74" t="s">
        <v>40</v>
      </c>
      <c r="D23" s="143"/>
      <c r="E23" s="120" t="s">
        <v>40</v>
      </c>
    </row>
    <row r="24" spans="1:5" ht="13.5" hidden="1" customHeight="1" thickBot="1" x14ac:dyDescent="0.3">
      <c r="A24" s="117" t="s">
        <v>151</v>
      </c>
      <c r="B24" s="121" t="e">
        <f>B20*B22</f>
        <v>#N/A</v>
      </c>
      <c r="D24" s="143" t="s">
        <v>153</v>
      </c>
      <c r="E24" s="144" t="e">
        <f>E20*E22</f>
        <v>#N/A</v>
      </c>
    </row>
    <row r="25" spans="1:5" ht="13.5" hidden="1" customHeight="1" thickBot="1" x14ac:dyDescent="0.3">
      <c r="A25" s="117"/>
      <c r="E25" s="118"/>
    </row>
    <row r="26" spans="1:5" ht="13.5" hidden="1" customHeight="1" thickBot="1" x14ac:dyDescent="0.3">
      <c r="A26" s="124" t="s">
        <v>154</v>
      </c>
      <c r="B26" s="125" t="e">
        <f>B24+E24</f>
        <v>#N/A</v>
      </c>
      <c r="E26" s="118"/>
    </row>
    <row r="27" spans="1:5" ht="13.5" hidden="1" customHeight="1" thickBot="1" x14ac:dyDescent="0.3">
      <c r="A27" s="117"/>
      <c r="E27" s="118"/>
    </row>
    <row r="28" spans="1:5" ht="13.5" hidden="1" customHeight="1" thickBot="1" x14ac:dyDescent="0.3">
      <c r="A28" s="117" t="s">
        <v>155</v>
      </c>
      <c r="B28" s="121">
        <f>'A COMPLETER'!B24*0.9</f>
        <v>0</v>
      </c>
      <c r="E28" s="118"/>
    </row>
    <row r="29" spans="1:5" ht="13.5" hidden="1" customHeight="1" thickBot="1" x14ac:dyDescent="0.3">
      <c r="A29" s="117"/>
      <c r="E29" s="118"/>
    </row>
    <row r="30" spans="1:5" ht="13.5" hidden="1" customHeight="1" thickBot="1" x14ac:dyDescent="0.3">
      <c r="A30" s="126" t="s">
        <v>162</v>
      </c>
      <c r="B30" s="127" t="e">
        <f>'A COMPLETER'!B36+PSU!B13+'Heures de préparation'!B20+'Bonus Inclusion Handicap'!C24+'Bonus Mixité Sociale'!D19+'Bonus Attractivité'!B12+'Journées Pédagogiques'!B22+'Bonus Territoire CTG'!B26</f>
        <v>#VALUE!</v>
      </c>
      <c r="D30" s="145"/>
      <c r="E30" s="118"/>
    </row>
    <row r="31" spans="1:5" ht="13.5" hidden="1" customHeight="1" thickBot="1" x14ac:dyDescent="0.3">
      <c r="A31" s="117"/>
      <c r="E31" s="118"/>
    </row>
    <row r="32" spans="1:5" ht="13.5" hidden="1" customHeight="1" thickBot="1" x14ac:dyDescent="0.3">
      <c r="A32" s="117" t="s">
        <v>156</v>
      </c>
      <c r="B32" s="130" t="e">
        <f>IF(B30&lt;B28,B26,IF((B28-'A COMPLETER'!B36-'RECAP DROITS'!B3-'RECAP DROITS'!B5-'RECAP DROITS'!B11-'RECAP DROITS'!B9-'RECAP DROITS'!B7-'RECAP DROITS'!B13)&gt;0,B28-'A COMPLETER'!B36-'RECAP DROITS'!B3-'RECAP DROITS'!B5-'RECAP DROITS'!B11-'RECAP DROITS'!B9-'RECAP DROITS'!B7-'RECAP DROITS'!B13,0))</f>
        <v>#VALUE!</v>
      </c>
      <c r="E32" s="118"/>
    </row>
    <row r="33" spans="1:5" ht="13.5" hidden="1" customHeight="1" x14ac:dyDescent="0.25">
      <c r="A33" s="146" t="e">
        <f>IF(B32&lt;B26,"Attention  écrêtement de","")</f>
        <v>#VALUE!</v>
      </c>
      <c r="B33" s="147" t="e">
        <f>IF(B32&lt;B26,B26-B32,"")</f>
        <v>#VALUE!</v>
      </c>
      <c r="E33" s="118"/>
    </row>
    <row r="34" spans="1:5" ht="13.5" hidden="1" customHeight="1" thickBot="1" x14ac:dyDescent="0.3">
      <c r="A34" s="148"/>
      <c r="B34" s="149"/>
      <c r="C34" s="134"/>
      <c r="D34" s="134"/>
      <c r="E34" s="135"/>
    </row>
    <row r="35" spans="1:5" ht="13.5" customHeight="1" thickBot="1" x14ac:dyDescent="0.3">
      <c r="A35" s="181" t="s">
        <v>171</v>
      </c>
      <c r="B35" s="182"/>
      <c r="C35" s="182"/>
      <c r="D35" s="182"/>
      <c r="E35" s="183"/>
    </row>
    <row r="36" spans="1:5" ht="13.5" customHeight="1" thickBot="1" x14ac:dyDescent="0.3">
      <c r="A36" s="117" t="s">
        <v>147</v>
      </c>
      <c r="B36" s="119" cm="1">
        <f t="array" ref="B36">_xlfn.IFS(
OR('A COMPLETER'!B45="",'A COMPLETER'!B45=0),0,
'A COMPLETER'!B62&lt;='A COMPLETER'!B45,'A COMPLETER'!B62,
'A COMPLETER'!B62&gt;'A COMPLETER'!B45,'A COMPLETER'!B45)</f>
        <v>0</v>
      </c>
      <c r="C36" s="136"/>
      <c r="D36" s="137" t="s">
        <v>148</v>
      </c>
      <c r="E36" s="138" cm="1">
        <f t="array" ref="E36">_xlfn.IFS(OR('A COMPLETER'!B62="",'A COMPLETER'!B62=0),0,
OR('A COMPLETER'!B45="",'A COMPLETER'!B45=0),'A COMPLETER'!B62,
'A COMPLETER'!B62&lt;='A COMPLETER'!B45,0,
'A COMPLETER'!B62&gt;'A COMPLETER'!B45,ROUND('A COMPLETER'!B62-'A COMPLETER'!B45,0))</f>
        <v>0</v>
      </c>
    </row>
    <row r="37" spans="1:5" ht="13.5" customHeight="1" thickBot="1" x14ac:dyDescent="0.3">
      <c r="A37" s="139"/>
      <c r="B37" s="136" t="s">
        <v>145</v>
      </c>
      <c r="C37" s="136"/>
      <c r="D37" s="140"/>
      <c r="E37" s="141" t="s">
        <v>35</v>
      </c>
    </row>
    <row r="38" spans="1:5" ht="13.5" customHeight="1" thickBot="1" x14ac:dyDescent="0.3">
      <c r="A38" s="117" t="s">
        <v>172</v>
      </c>
      <c r="B38" s="142" t="e" cm="1">
        <f t="array" ref="B38">IF('A COMPLETER'!B44=2026,'A COMPLETER'!B46,
ROUND(
_xlfn.IFS(
AND('A COMPLETER'!B47='Bonus Territoire CTG'!I11,'Bonus Territoire CTG'!B22&gt;='Bonus Territoire CTG'!J11),'Bonus Territoire CTG'!B22,
AND('A COMPLETER'!B47='Bonus Territoire CTG'!I10,'Bonus Territoire CTG'!B22&gt;='Bonus Territoire CTG'!J10),'Bonus Territoire CTG'!B22,
AND('A COMPLETER'!B47='Bonus Territoire CTG'!I9,'Bonus Territoire CTG'!B22&gt;='Bonus Territoire CTG'!J9),'Bonus Territoire CTG'!B22,
AND('A COMPLETER'!B47='Bonus Territoire CTG'!I8,'Bonus Territoire CTG'!B22&gt;='Bonus Territoire CTG'!J8),'Bonus Territoire CTG'!B22,
AND('A COMPLETER'!B47='Bonus Territoire CTG'!I7,'Bonus Territoire CTG'!B22&gt;='Bonus Territoire CTG'!J7),'Bonus Territoire CTG'!B22,
AND('A COMPLETER'!B47='Bonus Territoire CTG'!I6,'Bonus Territoire CTG'!B22&gt;='Bonus Territoire CTG'!J6),'Bonus Territoire CTG'!B22,
AND('A COMPLETER'!B47='Bonus Territoire CTG'!I5,'Bonus Territoire CTG'!B22&gt;='Bonus Territoire CTG'!J5),'Bonus Territoire CTG'!B22,
AND('A COMPLETER'!B47='Bonus Territoire CTG'!I4,'Bonus Territoire CTG'!B22&gt;='Bonus Territoire CTG'!J4),'Bonus Territoire CTG'!B22,
AND('A COMPLETER'!B47='Bonus Territoire CTG'!I3,'Bonus Territoire CTG'!B22&gt;='Bonus Territoire CTG'!J3),'Bonus Territoire CTG'!B22,
AND('A COMPLETER'!B47='Bonus Territoire CTG'!I11,'Bonus Territoire CTG'!B22*'Bonus Territoire CTG'!J14&gt;'Bonus Territoire CTG'!J11),'Bonus Territoire CTG'!J11,
AND('A COMPLETER'!B47='Bonus Territoire CTG'!I10,'Bonus Territoire CTG'!B22*'Bonus Territoire CTG'!J14&gt;'Bonus Territoire CTG'!J10),'Bonus Territoire CTG'!J10,
AND('A COMPLETER'!B47='Bonus Territoire CTG'!I9,'Bonus Territoire CTG'!B22*'Bonus Territoire CTG'!J14&gt;'Bonus Territoire CTG'!J9),'Bonus Territoire CTG'!J9,
AND('A COMPLETER'!B47='Bonus Territoire CTG'!I8,'Bonus Territoire CTG'!B22*'Bonus Territoire CTG'!J14&gt;'Bonus Territoire CTG'!J8),'Bonus Territoire CTG'!J8,
AND('A COMPLETER'!B47='Bonus Territoire CTG'!I7,'Bonus Territoire CTG'!B22*'Bonus Territoire CTG'!J14&gt;'Bonus Territoire CTG'!J7),'Bonus Territoire CTG'!J7,
AND('A COMPLETER'!B47='Bonus Territoire CTG'!I6,'Bonus Territoire CTG'!B22*'Bonus Territoire CTG'!J14&gt;'Bonus Territoire CTG'!J6),'Bonus Territoire CTG'!J6,
AND('A COMPLETER'!B47='Bonus Territoire CTG'!I5,'Bonus Territoire CTG'!B22*'Bonus Territoire CTG'!J14&gt;'Bonus Territoire CTG'!J5),'Bonus Territoire CTG'!J5,
AND('A COMPLETER'!B47='Bonus Territoire CTG'!I4,'Bonus Territoire CTG'!B22*'Bonus Territoire CTG'!J14&gt;'Bonus Territoire CTG'!J4),'Bonus Territoire CTG'!J4,
AND('A COMPLETER'!B47='Bonus Territoire CTG'!I3,'Bonus Territoire CTG'!B22*'Bonus Territoire CTG'!J14&gt;'Bonus Territoire CTG'!J3),'Bonus Territoire CTG'!J3,
AND('A COMPLETER'!B47='Bonus Territoire CTG'!I11,'Bonus Territoire CTG'!M11&lt;='Bonus Territoire CTG'!B22*'Bonus Territoire CTG'!J14,'Bonus Territoire CTG'!B22&lt;='Bonus Territoire CTG'!J11),'Bonus Territoire CTG'!B22*'Bonus Territoire CTG'!J14,
AND('A COMPLETER'!B47='Bonus Territoire CTG'!I10,'Bonus Territoire CTG'!M10&lt;='Bonus Territoire CTG'!B22*'Bonus Territoire CTG'!J14,'Bonus Territoire CTG'!B22&lt;='Bonus Territoire CTG'!J10),'Bonus Territoire CTG'!B22*'Bonus Territoire CTG'!J14,
AND('A COMPLETER'!B47='Bonus Territoire CTG'!I9,'Bonus Territoire CTG'!M9&lt;='Bonus Territoire CTG'!B22*'Bonus Territoire CTG'!J14,'Bonus Territoire CTG'!B22&lt;='Bonus Territoire CTG'!J9),'Bonus Territoire CTG'!B22*'Bonus Territoire CTG'!J14,
AND('A COMPLETER'!B47='Bonus Territoire CTG'!I8,'Bonus Territoire CTG'!M8&lt;='Bonus Territoire CTG'!B22*'Bonus Territoire CTG'!J14,'Bonus Territoire CTG'!B22&lt;='Bonus Territoire CTG'!J8),'Bonus Territoire CTG'!B22*'Bonus Territoire CTG'!J14,
AND('A COMPLETER'!B47='Bonus Territoire CTG'!I7,'Bonus Territoire CTG'!M7&lt;='Bonus Territoire CTG'!B22*'Bonus Territoire CTG'!J14,'Bonus Territoire CTG'!B22&lt;='Bonus Territoire CTG'!J7),'Bonus Territoire CTG'!B22*'Bonus Territoire CTG'!J14,
AND('A COMPLETER'!B47='Bonus Territoire CTG'!I6,'Bonus Territoire CTG'!M6&lt;='Bonus Territoire CTG'!B22*'Bonus Territoire CTG'!J14,'Bonus Territoire CTG'!B22&lt;='Bonus Territoire CTG'!J6),'Bonus Territoire CTG'!B22*'Bonus Territoire CTG'!J14,
AND('A COMPLETER'!B47='Bonus Territoire CTG'!I5,'Bonus Territoire CTG'!M5&lt;='Bonus Territoire CTG'!B22*'Bonus Territoire CTG'!J14,'Bonus Territoire CTG'!B22&lt;='Bonus Territoire CTG'!J5),'Bonus Territoire CTG'!B22*'Bonus Territoire CTG'!J14,
AND('A COMPLETER'!B47='Bonus Territoire CTG'!I4,'Bonus Territoire CTG'!M4&lt;='Bonus Territoire CTG'!B22*'Bonus Territoire CTG'!J14,'Bonus Territoire CTG'!B22&lt;='Bonus Territoire CTG'!J4),'Bonus Territoire CTG'!B22*'Bonus Territoire CTG'!J14,
AND('A COMPLETER'!B47='Bonus Territoire CTG'!I3,'Bonus Territoire CTG'!M3&lt;='Bonus Territoire CTG'!B22*'Bonus Territoire CTG'!J14,'Bonus Territoire CTG'!B22&lt;='Bonus Territoire CTG'!J3),'Bonus Territoire CTG'!B22*'Bonus Territoire CTG'!J14,
AND('A COMPLETER'!B47='Bonus Territoire CTG'!I11,'Bonus Territoire CTG'!B22*'Bonus Territoire CTG'!J14&lt;'Bonus Territoire CTG'!M11),'Bonus Territoire CTG'!M11,
AND('A COMPLETER'!B47='Bonus Territoire CTG'!I10,'Bonus Territoire CTG'!B22*'Bonus Territoire CTG'!J14&lt;'Bonus Territoire CTG'!M10),'Bonus Territoire CTG'!M10,
AND('A COMPLETER'!B47='Bonus Territoire CTG'!I9,'Bonus Territoire CTG'!B22*'Bonus Territoire CTG'!J14&lt;'Bonus Territoire CTG'!M9),'Bonus Territoire CTG'!M9,
AND('A COMPLETER'!B47='Bonus Territoire CTG'!I8,'Bonus Territoire CTG'!B22*'Bonus Territoire CTG'!J14&lt;'Bonus Territoire CTG'!M8),'Bonus Territoire CTG'!M8,
AND('A COMPLETER'!B47='Bonus Territoire CTG'!I7,'Bonus Territoire CTG'!B22*'Bonus Territoire CTG'!J14&lt;'Bonus Territoire CTG'!M7),'Bonus Territoire CTG'!M7,
AND('A COMPLETER'!B47='Bonus Territoire CTG'!I6,'Bonus Territoire CTG'!B22*'Bonus Territoire CTG'!J14&lt;'Bonus Territoire CTG'!M6),'Bonus Territoire CTG'!M6,
AND('A COMPLETER'!B47='Bonus Territoire CTG'!I5,'Bonus Territoire CTG'!B22*'Bonus Territoire CTG'!J14&lt;'Bonus Territoire CTG'!M5),'Bonus Territoire CTG'!M5,
AND('A COMPLETER'!B47='Bonus Territoire CTG'!I4,'Bonus Territoire CTG'!B22*'Bonus Territoire CTG'!J14&lt;'Bonus Territoire CTG'!M4),'Bonus Territoire CTG'!M4,
AND('A COMPLETER'!B47='Bonus Territoire CTG'!I3,'Bonus Territoire CTG'!B22*'Bonus Territoire CTG'!J14&lt;'Bonus Territoire CTG'!M3),'Bonus Territoire CTG'!M3),2))</f>
        <v>#N/A</v>
      </c>
      <c r="D38" s="143" t="s">
        <v>152</v>
      </c>
      <c r="E38" s="144" t="e" cm="1">
        <f t="array" ref="E38">_xlfn.SWITCH('A COMPLETER'!B47,
I11,J11,
I10,J10,
I9,J9,
I8,J8,
I7,J7,
I6,J6,
I5,J5,
I4,J4,
I3,J3)</f>
        <v>#N/A</v>
      </c>
    </row>
    <row r="39" spans="1:5" ht="13.5" customHeight="1" thickBot="1" x14ac:dyDescent="0.3">
      <c r="A39" s="117"/>
      <c r="B39" s="74" t="s">
        <v>40</v>
      </c>
      <c r="D39" s="143"/>
      <c r="E39" s="120" t="s">
        <v>40</v>
      </c>
    </row>
    <row r="40" spans="1:5" ht="13.5" customHeight="1" thickBot="1" x14ac:dyDescent="0.3">
      <c r="A40" s="117" t="s">
        <v>151</v>
      </c>
      <c r="B40" s="121" t="e">
        <f>B36*B38</f>
        <v>#N/A</v>
      </c>
      <c r="D40" s="143" t="s">
        <v>153</v>
      </c>
      <c r="E40" s="144" t="e">
        <f>E36*E38</f>
        <v>#N/A</v>
      </c>
    </row>
    <row r="41" spans="1:5" ht="13.5" customHeight="1" thickBot="1" x14ac:dyDescent="0.3">
      <c r="A41" s="117"/>
      <c r="E41" s="118"/>
    </row>
    <row r="42" spans="1:5" ht="13.5" customHeight="1" thickBot="1" x14ac:dyDescent="0.3">
      <c r="A42" s="124" t="s">
        <v>154</v>
      </c>
      <c r="B42" s="125" t="e">
        <f>B40+E40</f>
        <v>#N/A</v>
      </c>
      <c r="E42" s="118"/>
    </row>
    <row r="43" spans="1:5" ht="13.5" customHeight="1" thickBot="1" x14ac:dyDescent="0.3">
      <c r="A43" s="117"/>
      <c r="E43" s="118"/>
    </row>
    <row r="44" spans="1:5" ht="13.5" customHeight="1" thickBot="1" x14ac:dyDescent="0.3">
      <c r="A44" s="117" t="s">
        <v>155</v>
      </c>
      <c r="B44" s="121" t="e">
        <f>'A COMPLETER'!B28*0.9</f>
        <v>#VALUE!</v>
      </c>
      <c r="E44" s="118"/>
    </row>
    <row r="45" spans="1:5" ht="13.5" customHeight="1" thickBot="1" x14ac:dyDescent="0.3">
      <c r="A45" s="117"/>
      <c r="E45" s="118"/>
    </row>
    <row r="46" spans="1:5" ht="13.5" customHeight="1" thickBot="1" x14ac:dyDescent="0.3">
      <c r="A46" s="126" t="s">
        <v>162</v>
      </c>
      <c r="B46" s="127" t="e">
        <f>'A COMPLETER'!B36+PSU!B13+'Heures de préparation'!B20+'Bonus Inclusion Handicap'!C24+'Bonus Mixité Sociale'!D19+'Bonus Attractivité'!B12+'Journées Pédagogiques'!B22+'Bonus Territoire CTG'!B26</f>
        <v>#VALUE!</v>
      </c>
      <c r="D46" s="145"/>
      <c r="E46" s="118"/>
    </row>
    <row r="47" spans="1:5" ht="13.5" customHeight="1" thickBot="1" x14ac:dyDescent="0.3">
      <c r="A47" s="117"/>
      <c r="E47" s="118"/>
    </row>
    <row r="48" spans="1:5" ht="13.5" customHeight="1" thickBot="1" x14ac:dyDescent="0.3">
      <c r="A48" s="117" t="s">
        <v>156</v>
      </c>
      <c r="B48" s="130" t="e">
        <f>IF(B46&lt;B44,B42,IF((B44-'A COMPLETER'!B36-'RECAP DROITS'!B3-'RECAP DROITS'!B5-'RECAP DROITS'!B11-'RECAP DROITS'!B9-'RECAP DROITS'!B7-'RECAP DROITS'!B13)&gt;0,B44-'A COMPLETER'!B36-'RECAP DROITS'!B3-'RECAP DROITS'!B5-'RECAP DROITS'!B11-'RECAP DROITS'!B9-'RECAP DROITS'!B7-'RECAP DROITS'!B13,0))</f>
        <v>#VALUE!</v>
      </c>
      <c r="E48" s="118"/>
    </row>
    <row r="49" spans="1:5" ht="13.5" customHeight="1" x14ac:dyDescent="0.25">
      <c r="A49" s="146" t="e">
        <f>IF(B48&lt;B42,"Attention  écrêtement de","")</f>
        <v>#VALUE!</v>
      </c>
      <c r="B49" s="147" t="e">
        <f>IF(B48&lt;B42,B42-B48,"")</f>
        <v>#VALUE!</v>
      </c>
      <c r="E49" s="118"/>
    </row>
    <row r="50" spans="1:5" ht="13.5" customHeight="1" thickBot="1" x14ac:dyDescent="0.3">
      <c r="A50" s="148"/>
      <c r="B50" s="149"/>
      <c r="C50" s="134"/>
      <c r="D50" s="134"/>
      <c r="E50" s="135"/>
    </row>
  </sheetData>
  <sheetProtection algorithmName="SHA-512" hashValue="tFIxLtiVP1WdR1vGnYmHf6qWJe01GdjLtYwQmqD3RIQ2Hiqkr4AcVf0XRed0XnnV+ZNR/2Sc/OfByRmPz1I3jA==" saltValue="egY1FDN0tOpx9Pw1ehDbSg==" spinCount="100000" sheet="1" selectLockedCells="1"/>
  <mergeCells count="4">
    <mergeCell ref="H1:N1"/>
    <mergeCell ref="A2:E2"/>
    <mergeCell ref="A19:E19"/>
    <mergeCell ref="A35:E35"/>
  </mergeCells>
  <phoneticPr fontId="10" type="noConversion"/>
  <printOptions horizontalCentered="1"/>
  <pageMargins left="0.70866141732283472" right="0.70866141732283472" top="0.74803149606299213" bottom="0.74803149606299213" header="0.31496062992125984" footer="0.31496062992125984"/>
  <pageSetup paperSize="9" scale="70" orientation="portrait" verticalDpi="0" r:id="rId1"/>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2F3F957-A5F4-404A-8933-0F056A494F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A COMPLETER</vt:lpstr>
      <vt:lpstr>RECAP DROITS</vt:lpstr>
      <vt:lpstr>PSU</vt:lpstr>
      <vt:lpstr>Heures de préparation</vt:lpstr>
      <vt:lpstr>Bonus Inclusion Handicap</vt:lpstr>
      <vt:lpstr>Bonus Mixité Sociale</vt:lpstr>
      <vt:lpstr>Journées Pédagogiques</vt:lpstr>
      <vt:lpstr>Bonus Attractivité</vt:lpstr>
      <vt:lpstr>Bonus Territoire CTG</vt:lpstr>
      <vt:lpstr>MT_FORFAITR_INI_2024</vt:lpstr>
      <vt:lpstr>MT_FORFAITR_REVALO2025</vt:lpstr>
      <vt:lpstr>MT_FORFAITR_REVALO2026</vt:lpstr>
      <vt:lpstr>'A COMPLETER'!Zone_d_impression</vt:lpstr>
      <vt:lpstr>'Bonus Territoire CTG'!Zone_d_impression</vt:lpstr>
      <vt:lpstr>'Journées Pédagogiques'!Zone_d_impression</vt:lpstr>
      <vt:lpstr>PSU!Zone_d_impression</vt:lpstr>
      <vt:lpstr>'RECAP DROITS'!Zone_d_impression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Gaelle MARTIN 541</dc:creator>
  <cp:lastModifiedBy>Gaelle MARTIN 541</cp:lastModifiedBy>
  <cp:lastPrinted>2026-01-07T12:52:42Z</cp:lastPrinted>
  <dcterms:created xsi:type="dcterms:W3CDTF">2024-10-21T09:14:09Z</dcterms:created>
  <dcterms:modified xsi:type="dcterms:W3CDTF">2026-10-16T09:53:51Z</dcterms:modified>
</cp:coreProperties>
</file>