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services_action_sociale\DEFI-AS\3 - PARENTALITE\CLAS\APPEL A PROJET 2026-2027\préparation AAP CLAS_26-27\"/>
    </mc:Choice>
  </mc:AlternateContent>
  <xr:revisionPtr revIDLastSave="0" documentId="13_ncr:1_{BD5431A9-5E58-4DC6-B169-08EBE765D08B}" xr6:coauthVersionLast="47" xr6:coauthVersionMax="47" xr10:uidLastSave="{00000000-0000-0000-0000-000000000000}"/>
  <bookViews>
    <workbookView xWindow="330" yWindow="-120" windowWidth="28590" windowHeight="15720" tabRatio="500" xr2:uid="{00000000-000D-0000-FFFF-FFFF00000000}"/>
  </bookViews>
  <sheets>
    <sheet name="Fiche de calcul" sheetId="4" r:id="rId1"/>
    <sheet name="PS CLAS année" sheetId="1" r:id="rId2"/>
    <sheet name="sept-dec 26" sheetId="6" r:id="rId3"/>
    <sheet name="janvier-juillet 27" sheetId="5" r:id="rId4"/>
  </sheets>
  <definedNames>
    <definedName name="_ftn1" localSheetId="3">'janvier-juillet 27'!#REF!</definedName>
    <definedName name="_ftn1" localSheetId="1">'PS CLAS année'!#REF!</definedName>
    <definedName name="_ftn1" localSheetId="2">'sept-dec 26'!#REF!</definedName>
    <definedName name="_ftn2" localSheetId="3">'janvier-juillet 27'!$A$38</definedName>
    <definedName name="_ftn2" localSheetId="1">'PS CLAS année'!$A$38</definedName>
    <definedName name="_ftn2" localSheetId="2">'sept-dec 26'!$A$38</definedName>
    <definedName name="_ftn3" localSheetId="3">'janvier-juillet 27'!$A$39</definedName>
    <definedName name="_ftn3" localSheetId="1">'PS CLAS année'!$A$39</definedName>
    <definedName name="_ftn3" localSheetId="2">'sept-dec 26'!$A$39</definedName>
    <definedName name="_ftn4" localSheetId="3">'janvier-juillet 27'!$A$40</definedName>
    <definedName name="_ftn4" localSheetId="1">'PS CLAS année'!$A$40</definedName>
    <definedName name="_ftn4" localSheetId="2">'sept-dec 26'!$A$40</definedName>
    <definedName name="_ftnref1" localSheetId="3">'janvier-juillet 27'!$B$4</definedName>
    <definedName name="_ftnref1" localSheetId="1">'PS CLAS année'!$B$4</definedName>
    <definedName name="_ftnref1" localSheetId="2">'sept-dec 26'!$B$4</definedName>
    <definedName name="_ftnref2" localSheetId="3">'janvier-juillet 27'!$C$5</definedName>
    <definedName name="_ftnref2" localSheetId="1">'PS CLAS année'!$C$5</definedName>
    <definedName name="_ftnref2" localSheetId="2">'sept-dec 26'!$C$5</definedName>
    <definedName name="_ftnref3" localSheetId="3">'janvier-juillet 27'!#REF!</definedName>
    <definedName name="_ftnref3" localSheetId="1">'PS CLAS année'!#REF!</definedName>
    <definedName name="_ftnref3" localSheetId="2">'sept-dec 26'!#REF!</definedName>
    <definedName name="_ftnref4" localSheetId="3">'janvier-juillet 27'!$A$31</definedName>
    <definedName name="_ftnref4" localSheetId="1">'PS CLAS année'!$A$31</definedName>
    <definedName name="_ftnref4" localSheetId="2">'sept-dec 26'!$A$31</definedName>
    <definedName name="a" localSheetId="3">'janvier-juillet 27'!#REF!</definedName>
    <definedName name="a" localSheetId="1">'PS CLAS année'!#REF!</definedName>
    <definedName name="a" localSheetId="2">'sept-dec 26'!#REF!</definedName>
    <definedName name="aa" localSheetId="3">'janvier-juillet 27'!#REF!</definedName>
    <definedName name="aa" localSheetId="1">'PS CLAS année'!#REF!</definedName>
    <definedName name="aa" localSheetId="2">'sept-dec 26'!#REF!</definedName>
    <definedName name="ab" localSheetId="3">'janvier-juillet 27'!#REF!</definedName>
    <definedName name="ab" localSheetId="1">'PS CLAS année'!#REF!</definedName>
    <definedName name="ab" localSheetId="2">'sept-dec 26'!#REF!</definedName>
    <definedName name="ac" localSheetId="3">'janvier-juillet 27'!$D$5</definedName>
    <definedName name="ac" localSheetId="1">'PS CLAS année'!$D$5</definedName>
    <definedName name="ac" localSheetId="2">'sept-dec 26'!$D$5</definedName>
    <definedName name="ad" localSheetId="3">'janvier-juillet 27'!$D$6</definedName>
    <definedName name="ad" localSheetId="1">'PS CLAS année'!$D$6</definedName>
    <definedName name="ad" localSheetId="2">'sept-dec 26'!$D$6</definedName>
    <definedName name="ae" localSheetId="3">'janvier-juillet 27'!$D$7</definedName>
    <definedName name="ae" localSheetId="1">'PS CLAS année'!$D$7</definedName>
    <definedName name="ae" localSheetId="2">'sept-dec 26'!$D$7</definedName>
    <definedName name="af" localSheetId="3">'janvier-juillet 27'!$D$9</definedName>
    <definedName name="af" localSheetId="1">'PS CLAS année'!$D$9</definedName>
    <definedName name="af" localSheetId="2">'sept-dec 26'!$D$9</definedName>
    <definedName name="ag" localSheetId="3">'janvier-juillet 27'!$D$13</definedName>
    <definedName name="ag" localSheetId="1">'PS CLAS année'!$D$13</definedName>
    <definedName name="ag" localSheetId="2">'sept-dec 26'!$D$13</definedName>
    <definedName name="ah" localSheetId="3">'janvier-juillet 27'!$D$15</definedName>
    <definedName name="ah" localSheetId="1">'PS CLAS année'!$D$15</definedName>
    <definedName name="ah" localSheetId="2">'sept-dec 26'!$D$15</definedName>
    <definedName name="ai" localSheetId="3">'janvier-juillet 27'!$D$17</definedName>
    <definedName name="ai" localSheetId="1">'PS CLAS année'!$D$17</definedName>
    <definedName name="ai" localSheetId="2">'sept-dec 26'!$D$17</definedName>
    <definedName name="aj" localSheetId="3">'janvier-juillet 27'!$D$19</definedName>
    <definedName name="aj" localSheetId="1">'PS CLAS année'!$D$19</definedName>
    <definedName name="aj" localSheetId="2">'sept-dec 26'!$D$19</definedName>
    <definedName name="ak" localSheetId="3">'janvier-juillet 27'!$D$21</definedName>
    <definedName name="ak" localSheetId="1">'PS CLAS année'!$D$21</definedName>
    <definedName name="ak" localSheetId="2">'sept-dec 26'!$D$21</definedName>
    <definedName name="al" localSheetId="3">'janvier-juillet 27'!$D$24</definedName>
    <definedName name="al" localSheetId="1">'PS CLAS année'!$D$24</definedName>
    <definedName name="al" localSheetId="2">'sept-dec 26'!$D$24</definedName>
    <definedName name="am" localSheetId="3">'janvier-juillet 27'!$D$25</definedName>
    <definedName name="am" localSheetId="1">'PS CLAS année'!$D$25</definedName>
    <definedName name="am" localSheetId="2">'sept-dec 26'!$D$25</definedName>
    <definedName name="an" localSheetId="3">'janvier-juillet 27'!$D$26</definedName>
    <definedName name="an" localSheetId="1">'PS CLAS année'!$D$26</definedName>
    <definedName name="an" localSheetId="2">'sept-dec 26'!$D$26</definedName>
    <definedName name="ao" localSheetId="3">'janvier-juillet 27'!$D$27</definedName>
    <definedName name="ao" localSheetId="1">'PS CLAS année'!$D$27</definedName>
    <definedName name="ao" localSheetId="2">'sept-dec 26'!$D$27</definedName>
    <definedName name="ap" localSheetId="3">'janvier-juillet 27'!$D$28</definedName>
    <definedName name="ap" localSheetId="1">'PS CLAS année'!$D$28</definedName>
    <definedName name="ap" localSheetId="2">'sept-dec 26'!$D$28</definedName>
    <definedName name="aq" localSheetId="3">'janvier-juillet 27'!$D$29</definedName>
    <definedName name="aq" localSheetId="1">'PS CLAS année'!$D$29</definedName>
    <definedName name="aq" localSheetId="2">'sept-dec 26'!$D$29</definedName>
    <definedName name="ar" localSheetId="3">'janvier-juillet 27'!$D$30</definedName>
    <definedName name="ar" localSheetId="1">'PS CLAS année'!$D$30</definedName>
    <definedName name="ar" localSheetId="2">'sept-dec 26'!$D$30</definedName>
    <definedName name="as" localSheetId="3">'janvier-juillet 27'!$D$31</definedName>
    <definedName name="as" localSheetId="1">'PS CLAS année'!$D$31</definedName>
    <definedName name="as" localSheetId="2">'sept-dec 26'!$D$31</definedName>
    <definedName name="at" localSheetId="3">'janvier-juillet 27'!$B$33</definedName>
    <definedName name="at" localSheetId="1">'PS CLAS année'!$B$33</definedName>
    <definedName name="at" localSheetId="2">'sept-dec 26'!$B$33</definedName>
    <definedName name="au" localSheetId="3">'janvier-juillet 27'!$B$34</definedName>
    <definedName name="au" localSheetId="1">'PS CLAS année'!$B$34</definedName>
    <definedName name="au" localSheetId="2">'sept-dec 26'!$B$34</definedName>
    <definedName name="av" localSheetId="3">'janvier-juillet 27'!$B$35</definedName>
    <definedName name="av" localSheetId="1">'PS CLAS année'!$B$35</definedName>
    <definedName name="av" localSheetId="2">'sept-dec 26'!$B$35</definedName>
    <definedName name="aw" localSheetId="3">'janvier-juillet 27'!#REF!</definedName>
    <definedName name="aw" localSheetId="1">'PS CLAS année'!#REF!</definedName>
    <definedName name="aw" localSheetId="2">'sept-dec 26'!#REF!</definedName>
    <definedName name="ax" localSheetId="3">'janvier-juillet 27'!#REF!</definedName>
    <definedName name="ax" localSheetId="1">'PS CLAS année'!#REF!</definedName>
    <definedName name="ax" localSheetId="2">'sept-dec 26'!#REF!</definedName>
    <definedName name="ay" localSheetId="3">'janvier-juillet 27'!$D$33</definedName>
    <definedName name="ay" localSheetId="1">'PS CLAS année'!$D$33</definedName>
    <definedName name="ay" localSheetId="2">'sept-dec 26'!$D$33</definedName>
    <definedName name="az" localSheetId="3">'janvier-juillet 27'!$D$35</definedName>
    <definedName name="az" localSheetId="1">'PS CLAS année'!$D$35</definedName>
    <definedName name="az" localSheetId="2">'sept-dec 26'!$D$35</definedName>
    <definedName name="b" localSheetId="3">'janvier-juillet 27'!#REF!</definedName>
    <definedName name="b" localSheetId="1">'PS CLAS année'!#REF!</definedName>
    <definedName name="b" localSheetId="2">'sept-dec 26'!#REF!</definedName>
    <definedName name="ba" localSheetId="3">'janvier-juillet 27'!$D$37</definedName>
    <definedName name="ba" localSheetId="1">'PS CLAS année'!$D$37</definedName>
    <definedName name="ba" localSheetId="2">'sept-dec 26'!$D$37</definedName>
    <definedName name="bb" localSheetId="3">'janvier-juillet 27'!#REF!</definedName>
    <definedName name="bb" localSheetId="1">'PS CLAS année'!#REF!</definedName>
    <definedName name="bb" localSheetId="2">'sept-dec 26'!#REF!</definedName>
    <definedName name="bc" localSheetId="3">'janvier-juillet 27'!#REF!</definedName>
    <definedName name="bc" localSheetId="1">'PS CLAS année'!#REF!</definedName>
    <definedName name="bc" localSheetId="2">'sept-dec 26'!#REF!</definedName>
    <definedName name="d" localSheetId="3">'janvier-juillet 27'!$B$6</definedName>
    <definedName name="d" localSheetId="1">'PS CLAS année'!$B$6</definedName>
    <definedName name="d" localSheetId="2">'sept-dec 26'!$B$6</definedName>
    <definedName name="e" localSheetId="3">'janvier-juillet 27'!$B$7</definedName>
    <definedName name="e" localSheetId="1">'PS CLAS année'!$B$7</definedName>
    <definedName name="e" localSheetId="2">'sept-dec 26'!$B$7</definedName>
    <definedName name="f" localSheetId="3">'janvier-juillet 27'!$B$8</definedName>
    <definedName name="f" localSheetId="1">'PS CLAS année'!$B$8</definedName>
    <definedName name="f" localSheetId="2">'sept-dec 26'!$B$8</definedName>
    <definedName name="g" localSheetId="3">'janvier-juillet 27'!$B$9</definedName>
    <definedName name="g" localSheetId="1">'PS CLAS année'!$B$9</definedName>
    <definedName name="g" localSheetId="2">'sept-dec 26'!$B$9</definedName>
    <definedName name="h" localSheetId="3">'janvier-juillet 27'!$B$12</definedName>
    <definedName name="h" localSheetId="1">'PS CLAS année'!$B$12</definedName>
    <definedName name="h" localSheetId="2">'sept-dec 26'!$B$12</definedName>
    <definedName name="i" localSheetId="3">'janvier-juillet 27'!$B$13</definedName>
    <definedName name="i" localSheetId="1">'PS CLAS année'!$B$13</definedName>
    <definedName name="i" localSheetId="2">'sept-dec 26'!$B$13</definedName>
    <definedName name="j" localSheetId="3">'janvier-juillet 27'!$B$14</definedName>
    <definedName name="j" localSheetId="1">'PS CLAS année'!$B$14</definedName>
    <definedName name="j" localSheetId="2">'sept-dec 26'!$B$14</definedName>
    <definedName name="k" localSheetId="3">'janvier-juillet 27'!$B$15</definedName>
    <definedName name="k" localSheetId="1">'PS CLAS année'!$B$15</definedName>
    <definedName name="k" localSheetId="2">'sept-dec 26'!$B$15</definedName>
    <definedName name="m" localSheetId="3">'janvier-juillet 27'!$B$17</definedName>
    <definedName name="m" localSheetId="1">'PS CLAS année'!$B$17</definedName>
    <definedName name="m" localSheetId="2">'sept-dec 26'!$B$17</definedName>
    <definedName name="n" localSheetId="3">'janvier-juillet 27'!$B$18</definedName>
    <definedName name="n" localSheetId="1">'PS CLAS année'!$B$18</definedName>
    <definedName name="n" localSheetId="2">'sept-dec 26'!$B$18</definedName>
    <definedName name="o" localSheetId="3">'janvier-juillet 27'!$B$19</definedName>
    <definedName name="o" localSheetId="1">'PS CLAS année'!$B$19</definedName>
    <definedName name="o" localSheetId="2">'sept-dec 26'!$B$19</definedName>
    <definedName name="p" localSheetId="3">'janvier-juillet 27'!$B$20</definedName>
    <definedName name="p" localSheetId="1">'PS CLAS année'!$B$20</definedName>
    <definedName name="p" localSheetId="2">'sept-dec 26'!$B$20</definedName>
    <definedName name="q" localSheetId="3">'janvier-juillet 27'!$B$21</definedName>
    <definedName name="q" localSheetId="1">'PS CLAS année'!$B$21</definedName>
    <definedName name="q" localSheetId="2">'sept-dec 26'!$B$21</definedName>
    <definedName name="s" localSheetId="3">'janvier-juillet 27'!$B$24</definedName>
    <definedName name="s" localSheetId="1">'PS CLAS année'!$B$24</definedName>
    <definedName name="s" localSheetId="2">'sept-dec 26'!$B$24</definedName>
    <definedName name="Texte176" localSheetId="3">'janvier-juillet 27'!$C$16</definedName>
    <definedName name="Texte176" localSheetId="1">'PS CLAS année'!$C$16</definedName>
    <definedName name="Texte176" localSheetId="2">'sept-dec 26'!$C$16</definedName>
    <definedName name="Texte178" localSheetId="3">'janvier-juillet 27'!$C$23</definedName>
    <definedName name="Texte178" localSheetId="1">'PS CLAS année'!$C$23</definedName>
    <definedName name="Texte178" localSheetId="2">'sept-dec 26'!$C$23</definedName>
    <definedName name="Texte228" localSheetId="3">'janvier-juillet 27'!$C$7</definedName>
    <definedName name="Texte228" localSheetId="1">'PS CLAS année'!$C$7</definedName>
    <definedName name="Texte228" localSheetId="2">'sept-dec 26'!$C$7</definedName>
    <definedName name="Texte242" localSheetId="3">'janvier-juillet 27'!#REF!</definedName>
    <definedName name="Texte242" localSheetId="1">'PS CLAS année'!#REF!</definedName>
    <definedName name="Texte242" localSheetId="2">'sept-dec 26'!#REF!</definedName>
    <definedName name="Texte243" localSheetId="3">'janvier-juillet 27'!$C$11</definedName>
    <definedName name="Texte243" localSheetId="1">'PS CLAS année'!$C$11</definedName>
    <definedName name="Texte243" localSheetId="2">'sept-dec 26'!$C$11</definedName>
    <definedName name="Texte244" localSheetId="3">'janvier-juillet 27'!$C$12</definedName>
    <definedName name="Texte244" localSheetId="1">'PS CLAS année'!$C$12</definedName>
    <definedName name="Texte244" localSheetId="2">'sept-dec 26'!$C$12</definedName>
    <definedName name="Texte245" localSheetId="3">'janvier-juillet 27'!#REF!</definedName>
    <definedName name="Texte245" localSheetId="1">'PS CLAS année'!#REF!</definedName>
    <definedName name="Texte245" localSheetId="2">'sept-dec 26'!#REF!</definedName>
    <definedName name="Texte70" localSheetId="3">'janvier-juillet 27'!$A$1</definedName>
    <definedName name="Texte70" localSheetId="1">'PS CLAS année'!$A$1</definedName>
    <definedName name="Texte70" localSheetId="2">'sept-dec 26'!$A$1</definedName>
    <definedName name="u" localSheetId="3">'janvier-juillet 27'!$B$26</definedName>
    <definedName name="u" localSheetId="1">'PS CLAS année'!$B$26</definedName>
    <definedName name="u" localSheetId="2">'sept-dec 26'!$B$26</definedName>
    <definedName name="v" localSheetId="3">'janvier-juillet 27'!$B$27</definedName>
    <definedName name="v" localSheetId="1">'PS CLAS année'!$B$27</definedName>
    <definedName name="v" localSheetId="2">'sept-dec 26'!$B$27</definedName>
    <definedName name="w" localSheetId="3">'janvier-juillet 27'!$B$28</definedName>
    <definedName name="w" localSheetId="1">'PS CLAS année'!$B$28</definedName>
    <definedName name="w" localSheetId="2">'sept-dec 26'!$B$28</definedName>
    <definedName name="x" localSheetId="3">'janvier-juillet 27'!$B$29</definedName>
    <definedName name="x" localSheetId="1">'PS CLAS année'!$B$29</definedName>
    <definedName name="x" localSheetId="2">'sept-dec 26'!$B$29</definedName>
    <definedName name="y" localSheetId="3">'janvier-juillet 27'!$B$30</definedName>
    <definedName name="y" localSheetId="1">'PS CLAS année'!$B$30</definedName>
    <definedName name="y" localSheetId="2">'sept-dec 26'!$B$30</definedName>
    <definedName name="z" localSheetId="3">'janvier-juillet 27'!$B$31</definedName>
    <definedName name="z" localSheetId="1">'PS CLAS année'!$B$31</definedName>
    <definedName name="z" localSheetId="2">'sept-dec 26'!$B$31</definedName>
    <definedName name="_xlnm.Print_Area" localSheetId="3">'janvier-juillet 27'!$A$1:$D$48</definedName>
    <definedName name="_xlnm.Print_Area" localSheetId="1">'PS CLAS année'!$A$1:$D$47</definedName>
    <definedName name="_xlnm.Print_Area" localSheetId="2">'sept-dec 26'!$A$1:$D$48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" l="1"/>
  <c r="D19" i="1" l="1"/>
  <c r="D19" i="5" s="1"/>
  <c r="B29" i="1"/>
  <c r="B29" i="5" s="1"/>
  <c r="D41" i="5"/>
  <c r="D40" i="5"/>
  <c r="D39" i="5"/>
  <c r="D36" i="5"/>
  <c r="D34" i="5"/>
  <c r="D32" i="5"/>
  <c r="D18" i="5"/>
  <c r="D17" i="5"/>
  <c r="D16" i="5"/>
  <c r="D15" i="5"/>
  <c r="D14" i="5"/>
  <c r="D13" i="5"/>
  <c r="D12" i="5"/>
  <c r="B41" i="5"/>
  <c r="B40" i="5"/>
  <c r="B39" i="5"/>
  <c r="B36" i="5"/>
  <c r="B34" i="5"/>
  <c r="B32" i="5"/>
  <c r="B30" i="5"/>
  <c r="B28" i="5"/>
  <c r="B27" i="5"/>
  <c r="B26" i="5"/>
  <c r="B23" i="5"/>
  <c r="B22" i="5"/>
  <c r="B20" i="5"/>
  <c r="B19" i="5"/>
  <c r="B18" i="5"/>
  <c r="B17" i="5"/>
  <c r="B15" i="5"/>
  <c r="B14" i="5"/>
  <c r="B13" i="5"/>
  <c r="B12" i="5"/>
  <c r="B10" i="5"/>
  <c r="B9" i="5"/>
  <c r="B8" i="5"/>
  <c r="D41" i="6"/>
  <c r="D40" i="6"/>
  <c r="D39" i="6"/>
  <c r="D36" i="6"/>
  <c r="D34" i="6"/>
  <c r="D32" i="6"/>
  <c r="D18" i="6"/>
  <c r="D17" i="6"/>
  <c r="D16" i="6"/>
  <c r="D15" i="6"/>
  <c r="D14" i="6"/>
  <c r="D13" i="6"/>
  <c r="D12" i="6"/>
  <c r="B41" i="6"/>
  <c r="B40" i="6"/>
  <c r="B39" i="6"/>
  <c r="B36" i="6"/>
  <c r="B34" i="6"/>
  <c r="B32" i="6"/>
  <c r="B30" i="6"/>
  <c r="B28" i="6"/>
  <c r="B27" i="6"/>
  <c r="B26" i="6"/>
  <c r="B23" i="6"/>
  <c r="B22" i="6"/>
  <c r="B20" i="6"/>
  <c r="B19" i="6"/>
  <c r="B18" i="6"/>
  <c r="B17" i="6"/>
  <c r="B15" i="6"/>
  <c r="B14" i="6"/>
  <c r="B13" i="6"/>
  <c r="B12" i="6"/>
  <c r="B10" i="6"/>
  <c r="B9" i="6"/>
  <c r="B8" i="6"/>
  <c r="B33" i="1"/>
  <c r="B33" i="5" s="1"/>
  <c r="C13" i="4"/>
  <c r="F8" i="4" s="1"/>
  <c r="D11" i="1" s="1"/>
  <c r="F7" i="4"/>
  <c r="D10" i="1" s="1"/>
  <c r="C12" i="4"/>
  <c r="D35" i="1"/>
  <c r="D33" i="1"/>
  <c r="D33" i="5" s="1"/>
  <c r="D31" i="6"/>
  <c r="D38" i="1"/>
  <c r="B35" i="1"/>
  <c r="B35" i="5" s="1"/>
  <c r="B31" i="1"/>
  <c r="B31" i="5" s="1"/>
  <c r="B21" i="1"/>
  <c r="B11" i="6" s="1"/>
  <c r="B7" i="6"/>
  <c r="C14" i="4"/>
  <c r="C16" i="4"/>
  <c r="C15" i="4"/>
  <c r="D19" i="6" l="1"/>
  <c r="D11" i="5"/>
  <c r="D38" i="6"/>
  <c r="D38" i="5"/>
  <c r="D35" i="6"/>
  <c r="D35" i="5"/>
  <c r="D10" i="5"/>
  <c r="D10" i="6"/>
  <c r="B33" i="6"/>
  <c r="D33" i="6"/>
  <c r="B11" i="5"/>
  <c r="B21" i="5"/>
  <c r="D31" i="5"/>
  <c r="D11" i="6"/>
  <c r="B35" i="6"/>
  <c r="B31" i="6"/>
  <c r="B29" i="6"/>
  <c r="B21" i="6"/>
  <c r="B25" i="6"/>
  <c r="B25" i="5"/>
  <c r="B16" i="6"/>
  <c r="B16" i="5"/>
  <c r="B7" i="5"/>
  <c r="B37" i="1"/>
  <c r="B38" i="1"/>
  <c r="F5" i="4"/>
  <c r="D8" i="1" s="1"/>
  <c r="D8" i="6" l="1"/>
  <c r="D8" i="5"/>
  <c r="B38" i="5"/>
  <c r="B38" i="6"/>
  <c r="D9" i="6"/>
  <c r="D9" i="5"/>
  <c r="B37" i="6"/>
  <c r="B37" i="5"/>
  <c r="F9" i="4"/>
  <c r="B42" i="1"/>
  <c r="D7" i="1"/>
  <c r="F10" i="4" l="1"/>
  <c r="G10" i="4" s="1"/>
  <c r="D37" i="1"/>
  <c r="D37" i="6" s="1"/>
  <c r="D7" i="6"/>
  <c r="D7" i="5"/>
  <c r="B42" i="6"/>
  <c r="B42" i="5"/>
  <c r="D42" i="1" l="1"/>
  <c r="D42" i="5" s="1"/>
  <c r="D37" i="5"/>
  <c r="D42" i="6" l="1"/>
</calcChain>
</file>

<file path=xl/sharedStrings.xml><?xml version="1.0" encoding="utf-8"?>
<sst xmlns="http://schemas.openxmlformats.org/spreadsheetml/2006/main" count="247" uniqueCount="106">
  <si>
    <t>Colonne1</t>
  </si>
  <si>
    <t xml:space="preserve">PLAFOND </t>
  </si>
  <si>
    <t>TOTAL PARTICIPATION CAF</t>
  </si>
  <si>
    <r>
      <t xml:space="preserve">MONTANT TOTAL SUBVENTIONS CAF </t>
    </r>
    <r>
      <rPr>
        <b/>
        <sz val="12"/>
        <color theme="1"/>
        <rFont val="Calibri"/>
        <family val="2"/>
        <scheme val="minor"/>
      </rPr>
      <t>POSSIBLE</t>
    </r>
  </si>
  <si>
    <t xml:space="preserve">TAUX PS </t>
  </si>
  <si>
    <t>PS</t>
  </si>
  <si>
    <t>TOTAL</t>
  </si>
  <si>
    <t>TAUX</t>
  </si>
  <si>
    <t>STRUCTURE</t>
  </si>
  <si>
    <t xml:space="preserve">BONUS PARENT </t>
  </si>
  <si>
    <t>BONUS ENFANT</t>
  </si>
  <si>
    <t xml:space="preserve">MERCI DE NE COMPLETER 
QUE LES CELLULES JAUNES </t>
  </si>
  <si>
    <t>Solution A</t>
  </si>
  <si>
    <t xml:space="preserve">solution B : </t>
  </si>
  <si>
    <t>COUT GLOBAL</t>
  </si>
  <si>
    <t>CONTRAT LOCAL D'ACCOMPAGNEMENT A LA SCOLARITE</t>
  </si>
  <si>
    <t xml:space="preserve">PS </t>
  </si>
  <si>
    <t>PERIODE SCOLAIRE</t>
  </si>
  <si>
    <t>2026/2027</t>
  </si>
  <si>
    <t>CHARGES</t>
  </si>
  <si>
    <t>PRODUITS</t>
  </si>
  <si>
    <t>Montant</t>
  </si>
  <si>
    <t>CHARGES DIRECTES</t>
  </si>
  <si>
    <t xml:space="preserve">RESSOURCES DIRECTES </t>
  </si>
  <si>
    <t>60 – Achats</t>
  </si>
  <si>
    <t>70 – Vente de produits finis, de marchandises, prestations de services</t>
  </si>
  <si>
    <t xml:space="preserve">Prestations de service </t>
  </si>
  <si>
    <t xml:space="preserve">Prestation de service CAF </t>
  </si>
  <si>
    <t>Achats matieres et fournitures</t>
  </si>
  <si>
    <t>74- Subventions d’exploitation[2]</t>
  </si>
  <si>
    <t xml:space="preserve">Autres fournitures </t>
  </si>
  <si>
    <t>Bonus parent</t>
  </si>
  <si>
    <t>61 - Services extérieurs</t>
  </si>
  <si>
    <t xml:space="preserve">Bonus enfant </t>
  </si>
  <si>
    <t>Locations</t>
  </si>
  <si>
    <t>Communes</t>
  </si>
  <si>
    <t>Entretiens et réparations</t>
  </si>
  <si>
    <t>EPCI</t>
  </si>
  <si>
    <t>Documentations</t>
  </si>
  <si>
    <t>Fonds européens</t>
  </si>
  <si>
    <t>62 - Autres services extérieurs</t>
  </si>
  <si>
    <t xml:space="preserve">Autres établissements public </t>
  </si>
  <si>
    <t>Aides privées</t>
  </si>
  <si>
    <t>Publicités, publications</t>
  </si>
  <si>
    <t>Déplacements, missions</t>
  </si>
  <si>
    <t xml:space="preserve">Autres financement CAF </t>
  </si>
  <si>
    <t>63 - Impôts et taxes</t>
  </si>
  <si>
    <t>Impots et taxes sur rénumération</t>
  </si>
  <si>
    <t>Autres impots et taxes</t>
  </si>
  <si>
    <t>64- Charges de personnel</t>
  </si>
  <si>
    <t>Rémunération des personnels</t>
  </si>
  <si>
    <t>Charges sociales</t>
  </si>
  <si>
    <t>-      </t>
  </si>
  <si>
    <t>Autres charges de personnel</t>
  </si>
  <si>
    <t>65- Autres charges de gestion courante</t>
  </si>
  <si>
    <t>autres charges de gestion courante</t>
  </si>
  <si>
    <t>66- Charges financières</t>
  </si>
  <si>
    <t>75 - Autres produits de gestion courante</t>
  </si>
  <si>
    <t xml:space="preserve">Charges financieres </t>
  </si>
  <si>
    <t>Dont cotisations, dons manuels ou legs</t>
  </si>
  <si>
    <t>67- Charges exceptionnelles</t>
  </si>
  <si>
    <t>76 – Produits financiers</t>
  </si>
  <si>
    <t xml:space="preserve">Produits financiers </t>
  </si>
  <si>
    <t>68- Dotation aux amortissements</t>
  </si>
  <si>
    <t>78 – Reprises sur amortissements et provisions</t>
  </si>
  <si>
    <t xml:space="preserve">Dotation aux amortissements </t>
  </si>
  <si>
    <t xml:space="preserve">reprise sur amortissements et dotations </t>
  </si>
  <si>
    <t>SOUS -TOTAL DES CHARGES</t>
  </si>
  <si>
    <t>SOUS-TOTAL DES PRODUITS</t>
  </si>
  <si>
    <t>86- Emplois des contributions volontaires en nature</t>
  </si>
  <si>
    <t>87 - Contributions volontaires en nature</t>
  </si>
  <si>
    <t>Secours en nature</t>
  </si>
  <si>
    <t>Dons en nature</t>
  </si>
  <si>
    <t>Mise à disposition gratuite de biens et prestations</t>
  </si>
  <si>
    <t>Prestations en nature</t>
  </si>
  <si>
    <t xml:space="preserve">Bénévoles </t>
  </si>
  <si>
    <t>Bénévoles</t>
  </si>
  <si>
    <t xml:space="preserve">TOTAL </t>
  </si>
  <si>
    <t>Date :</t>
  </si>
  <si>
    <t xml:space="preserve">Signature du Président    </t>
  </si>
  <si>
    <t xml:space="preserve">                     Signature du Trésorier</t>
  </si>
  <si>
    <t>(cachet)</t>
  </si>
  <si>
    <t>Signature du Président                         Signature du Trésorier</t>
  </si>
  <si>
    <t>JANVIER A JUILLET 2027</t>
  </si>
  <si>
    <t>SEPTEMBRE A DECEMBRE 2026</t>
  </si>
  <si>
    <t>Structure :</t>
  </si>
  <si>
    <t xml:space="preserve">Structure : </t>
  </si>
  <si>
    <t xml:space="preserve">Structure :  </t>
  </si>
  <si>
    <t>NOMBRE DE GROUPE (collectif)</t>
  </si>
  <si>
    <t>Bonus Parent</t>
  </si>
  <si>
    <t>Bonus Enfant</t>
  </si>
  <si>
    <t>BONUS PARENT PAR Collectif</t>
  </si>
  <si>
    <t>BONUS ENFANT PAR Collectif</t>
  </si>
  <si>
    <t>PRIX PAR COLLECTIF</t>
  </si>
  <si>
    <t>COUT GLOBAL PAR COLLECTIF</t>
  </si>
  <si>
    <t>MONTANT PAR COLLECTIF RETENU</t>
  </si>
  <si>
    <t>Rémunérations intermédiaires et honoraires</t>
  </si>
  <si>
    <t>Achats matières et fournitures</t>
  </si>
  <si>
    <t xml:space="preserve">Assurance </t>
  </si>
  <si>
    <t xml:space="preserve">Charges exceptionnelles </t>
  </si>
  <si>
    <t xml:space="preserve">Services bancaires et autres </t>
  </si>
  <si>
    <t>Conseil Régional</t>
  </si>
  <si>
    <t>Autres subventions: MSA,,,</t>
  </si>
  <si>
    <t>Autres subventions: MSA,,</t>
  </si>
  <si>
    <t>Autres subventions- MSA,,,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</si>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</sst>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  <numFmt numFmtId="165" formatCode="_-* #,##0.00\ [$€-40C]_-;\-* #,##0.00\ [$€-40C]_-;_-* &quot;-&quot;??\ [$€-40C]_-;_-@_-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entury Gothic"/>
      <family val="1"/>
    </font>
    <font>
      <b/>
      <sz val="12"/>
      <color theme="0"/>
      <name val="Calibri"/>
      <family val="2"/>
      <scheme val="minor"/>
    </font>
    <font>
      <b/>
      <sz val="12"/>
      <color theme="0"/>
      <name val="Century Gothic"/>
      <family val="1"/>
    </font>
    <font>
      <b/>
      <sz val="12"/>
      <color rgb="FF000000"/>
      <name val="Century Gothic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entury Gothic"/>
      <family val="1"/>
    </font>
    <font>
      <sz val="12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b/>
      <sz val="12"/>
      <color rgb="FF00008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</borders>
  <cellStyleXfs count="15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8">
    <xf numFmtId="0" fontId="0" fillId="0" borderId="0" xfId="0"/>
    <xf numFmtId="164" fontId="0" fillId="0" borderId="0" xfId="0" applyNumberFormat="1"/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5" borderId="7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0" fillId="0" borderId="9" xfId="0" applyBorder="1" applyProtection="1">
      <protection locked="0"/>
    </xf>
    <xf numFmtId="9" fontId="13" fillId="8" borderId="10" xfId="7" applyFont="1" applyFill="1" applyBorder="1" applyProtection="1">
      <protection locked="0"/>
    </xf>
    <xf numFmtId="0" fontId="7" fillId="4" borderId="0" xfId="0" applyFont="1" applyFill="1"/>
    <xf numFmtId="0" fontId="8" fillId="4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0" fillId="5" borderId="1" xfId="0" applyFill="1" applyBorder="1"/>
    <xf numFmtId="0" fontId="8" fillId="5" borderId="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1" xfId="0" applyBorder="1"/>
    <xf numFmtId="164" fontId="0" fillId="0" borderId="1" xfId="1" applyFont="1" applyBorder="1" applyProtection="1"/>
    <xf numFmtId="164" fontId="9" fillId="0" borderId="1" xfId="1" applyFont="1" applyBorder="1" applyAlignment="1" applyProtection="1"/>
    <xf numFmtId="0" fontId="10" fillId="7" borderId="1" xfId="0" applyFont="1" applyFill="1" applyBorder="1"/>
    <xf numFmtId="164" fontId="11" fillId="7" borderId="1" xfId="1" applyFont="1" applyFill="1" applyBorder="1" applyAlignment="1" applyProtection="1">
      <alignment horizontal="right"/>
    </xf>
    <xf numFmtId="0" fontId="0" fillId="6" borderId="1" xfId="0" applyFill="1" applyBorder="1"/>
    <xf numFmtId="164" fontId="12" fillId="6" borderId="1" xfId="1" applyFont="1" applyFill="1" applyBorder="1" applyAlignment="1" applyProtection="1">
      <alignment horizontal="right"/>
    </xf>
    <xf numFmtId="0" fontId="7" fillId="3" borderId="1" xfId="0" applyFont="1" applyFill="1" applyBorder="1" applyProtection="1">
      <protection locked="0"/>
    </xf>
    <xf numFmtId="0" fontId="0" fillId="10" borderId="1" xfId="0" applyFill="1" applyBorder="1"/>
    <xf numFmtId="0" fontId="7" fillId="10" borderId="1" xfId="0" applyFont="1" applyFill="1" applyBorder="1"/>
    <xf numFmtId="0" fontId="14" fillId="8" borderId="11" xfId="0" applyFont="1" applyFill="1" applyBorder="1" applyAlignment="1" applyProtection="1">
      <alignment horizontal="center"/>
      <protection locked="0"/>
    </xf>
    <xf numFmtId="164" fontId="9" fillId="3" borderId="1" xfId="1" applyFont="1" applyFill="1" applyBorder="1" applyProtection="1">
      <protection locked="0"/>
    </xf>
    <xf numFmtId="44" fontId="0" fillId="0" borderId="0" xfId="0" applyNumberFormat="1"/>
    <xf numFmtId="164" fontId="15" fillId="0" borderId="0" xfId="1" applyFont="1" applyProtection="1"/>
    <xf numFmtId="10" fontId="15" fillId="0" borderId="0" xfId="0" applyNumberFormat="1" applyFont="1"/>
    <xf numFmtId="164" fontId="15" fillId="0" borderId="0" xfId="1" applyFont="1" applyAlignment="1" applyProtection="1"/>
    <xf numFmtId="164" fontId="16" fillId="5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/>
    </xf>
    <xf numFmtId="0" fontId="18" fillId="0" borderId="0" xfId="0" applyFont="1"/>
    <xf numFmtId="0" fontId="17" fillId="11" borderId="0" xfId="0" applyFont="1" applyFill="1"/>
    <xf numFmtId="164" fontId="18" fillId="0" borderId="0" xfId="1" applyFont="1"/>
    <xf numFmtId="0" fontId="17" fillId="2" borderId="1" xfId="0" applyFont="1" applyFill="1" applyBorder="1" applyAlignment="1">
      <alignment horizontal="center" vertical="center" wrapText="1"/>
    </xf>
    <xf numFmtId="164" fontId="20" fillId="2" borderId="1" xfId="1" applyFont="1" applyFill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164" fontId="18" fillId="2" borderId="1" xfId="1" applyFont="1" applyFill="1" applyBorder="1" applyAlignment="1">
      <alignment horizontal="right" vertical="center" wrapText="1"/>
    </xf>
    <xf numFmtId="164" fontId="18" fillId="0" borderId="1" xfId="1" applyFont="1" applyBorder="1" applyAlignment="1">
      <alignment horizontal="left" vertical="center"/>
    </xf>
    <xf numFmtId="0" fontId="18" fillId="0" borderId="0" xfId="2" applyFont="1" applyAlignment="1">
      <alignment horizontal="justify" vertical="center"/>
    </xf>
    <xf numFmtId="164" fontId="18" fillId="0" borderId="0" xfId="1" applyFont="1" applyAlignment="1">
      <alignment horizontal="center"/>
    </xf>
    <xf numFmtId="164" fontId="23" fillId="0" borderId="1" xfId="1" applyFont="1" applyBorder="1" applyAlignment="1">
      <alignment horizontal="left" vertical="center" indent="2"/>
    </xf>
    <xf numFmtId="0" fontId="18" fillId="0" borderId="1" xfId="0" applyFont="1" applyBorder="1"/>
    <xf numFmtId="8" fontId="18" fillId="0" borderId="1" xfId="0" applyNumberFormat="1" applyFont="1" applyBorder="1"/>
    <xf numFmtId="164" fontId="0" fillId="0" borderId="1" xfId="0" applyNumberFormat="1" applyBorder="1"/>
    <xf numFmtId="0" fontId="0" fillId="12" borderId="8" xfId="0" applyFill="1" applyBorder="1" applyProtection="1">
      <protection locked="0"/>
    </xf>
    <xf numFmtId="0" fontId="17" fillId="0" borderId="0" xfId="0" applyFont="1"/>
    <xf numFmtId="0" fontId="21" fillId="12" borderId="1" xfId="0" applyFont="1" applyFill="1" applyBorder="1" applyAlignment="1">
      <alignment vertical="center" wrapText="1"/>
    </xf>
    <xf numFmtId="164" fontId="22" fillId="12" borderId="1" xfId="1" applyFont="1" applyFill="1" applyBorder="1" applyAlignment="1">
      <alignment horizontal="right" vertical="center" wrapText="1"/>
    </xf>
    <xf numFmtId="0" fontId="18" fillId="12" borderId="0" xfId="0" applyFont="1" applyFill="1"/>
    <xf numFmtId="0" fontId="18" fillId="12" borderId="1" xfId="0" applyFont="1" applyFill="1" applyBorder="1" applyAlignment="1">
      <alignment vertical="center" wrapText="1"/>
    </xf>
    <xf numFmtId="164" fontId="18" fillId="12" borderId="1" xfId="1" applyFont="1" applyFill="1" applyBorder="1" applyAlignment="1">
      <alignment horizontal="right" vertical="center" wrapText="1"/>
    </xf>
    <xf numFmtId="164" fontId="21" fillId="12" borderId="1" xfId="0" applyNumberFormat="1" applyFont="1" applyFill="1" applyBorder="1" applyAlignment="1">
      <alignment vertical="center" wrapText="1"/>
    </xf>
    <xf numFmtId="0" fontId="18" fillId="12" borderId="1" xfId="0" applyFont="1" applyFill="1" applyBorder="1"/>
    <xf numFmtId="165" fontId="18" fillId="12" borderId="1" xfId="1" applyNumberFormat="1" applyFont="1" applyFill="1" applyBorder="1" applyAlignment="1">
      <alignment horizontal="right" vertical="center" wrapText="1"/>
    </xf>
    <xf numFmtId="8" fontId="18" fillId="12" borderId="1" xfId="0" applyNumberFormat="1" applyFont="1" applyFill="1" applyBorder="1"/>
    <xf numFmtId="164" fontId="23" fillId="12" borderId="1" xfId="1" applyFont="1" applyFill="1" applyBorder="1" applyAlignment="1">
      <alignment horizontal="left" vertical="center" indent="2"/>
    </xf>
    <xf numFmtId="0" fontId="21" fillId="0" borderId="1" xfId="0" applyFont="1" applyBorder="1" applyAlignment="1">
      <alignment vertical="center" wrapText="1"/>
    </xf>
    <xf numFmtId="164" fontId="21" fillId="0" borderId="1" xfId="0" applyNumberFormat="1" applyFont="1" applyBorder="1" applyAlignment="1">
      <alignment vertical="center" wrapText="1"/>
    </xf>
    <xf numFmtId="164" fontId="22" fillId="0" borderId="1" xfId="1" applyFont="1" applyFill="1" applyBorder="1" applyAlignment="1">
      <alignment horizontal="left" vertical="center"/>
    </xf>
    <xf numFmtId="0" fontId="17" fillId="13" borderId="1" xfId="0" applyFont="1" applyFill="1" applyBorder="1" applyAlignment="1">
      <alignment vertical="center" wrapText="1"/>
    </xf>
    <xf numFmtId="44" fontId="17" fillId="13" borderId="1" xfId="0" applyNumberFormat="1" applyFont="1" applyFill="1" applyBorder="1" applyAlignment="1">
      <alignment vertical="center" wrapText="1"/>
    </xf>
    <xf numFmtId="164" fontId="18" fillId="13" borderId="1" xfId="1" applyFont="1" applyFill="1" applyBorder="1" applyAlignment="1">
      <alignment horizontal="right" vertical="center" wrapText="1"/>
    </xf>
    <xf numFmtId="0" fontId="18" fillId="13" borderId="0" xfId="0" applyFont="1" applyFill="1"/>
    <xf numFmtId="8" fontId="17" fillId="13" borderId="1" xfId="0" applyNumberFormat="1" applyFont="1" applyFill="1" applyBorder="1" applyAlignment="1">
      <alignment vertical="center" wrapText="1"/>
    </xf>
    <xf numFmtId="0" fontId="18" fillId="13" borderId="1" xfId="0" applyFont="1" applyFill="1" applyBorder="1" applyAlignment="1">
      <alignment horizontal="center" vertical="center" wrapText="1"/>
    </xf>
    <xf numFmtId="164" fontId="22" fillId="12" borderId="1" xfId="1" applyFont="1" applyFill="1" applyBorder="1" applyAlignment="1">
      <alignment horizontal="left" vertical="center"/>
    </xf>
    <xf numFmtId="164" fontId="18" fillId="12" borderId="1" xfId="1" applyFont="1" applyFill="1" applyBorder="1" applyAlignment="1">
      <alignment horizontal="left" vertical="center"/>
    </xf>
    <xf numFmtId="0" fontId="18" fillId="11" borderId="1" xfId="0" applyFont="1" applyFill="1" applyBorder="1" applyAlignment="1">
      <alignment horizontal="center" vertical="center" wrapText="1"/>
    </xf>
    <xf numFmtId="0" fontId="18" fillId="11" borderId="0" xfId="0" applyFont="1" applyFill="1"/>
    <xf numFmtId="164" fontId="17" fillId="0" borderId="1" xfId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164" fontId="18" fillId="0" borderId="1" xfId="1" applyFont="1" applyFill="1" applyBorder="1" applyAlignment="1">
      <alignment horizontal="right" vertical="center" wrapText="1"/>
    </xf>
    <xf numFmtId="165" fontId="18" fillId="0" borderId="1" xfId="1" applyNumberFormat="1" applyFont="1" applyFill="1" applyBorder="1" applyAlignment="1">
      <alignment horizontal="right" vertical="center" wrapText="1"/>
    </xf>
    <xf numFmtId="164" fontId="18" fillId="0" borderId="1" xfId="1" applyFont="1" applyFill="1" applyBorder="1"/>
    <xf numFmtId="164" fontId="23" fillId="0" borderId="1" xfId="1" applyFont="1" applyFill="1" applyBorder="1" applyAlignment="1">
      <alignment horizontal="left" vertical="center" indent="2"/>
    </xf>
    <xf numFmtId="0" fontId="17" fillId="11" borderId="1" xfId="0" applyFont="1" applyFill="1" applyBorder="1" applyAlignment="1">
      <alignment vertical="center" wrapText="1"/>
    </xf>
    <xf numFmtId="44" fontId="17" fillId="11" borderId="1" xfId="0" applyNumberFormat="1" applyFont="1" applyFill="1" applyBorder="1" applyAlignment="1">
      <alignment vertical="center" wrapText="1"/>
    </xf>
    <xf numFmtId="164" fontId="18" fillId="11" borderId="1" xfId="1" applyFont="1" applyFill="1" applyBorder="1" applyAlignment="1">
      <alignment horizontal="right" vertical="center" wrapText="1"/>
    </xf>
    <xf numFmtId="8" fontId="17" fillId="11" borderId="1" xfId="0" applyNumberFormat="1" applyFont="1" applyFill="1" applyBorder="1" applyAlignment="1">
      <alignment vertical="center" wrapText="1"/>
    </xf>
    <xf numFmtId="164" fontId="17" fillId="0" borderId="1" xfId="1" applyFont="1" applyFill="1" applyBorder="1" applyAlignment="1">
      <alignment horizontal="left" vertical="center"/>
    </xf>
    <xf numFmtId="0" fontId="19" fillId="14" borderId="0" xfId="0" applyFont="1" applyFill="1" applyAlignment="1">
      <alignment horizontal="right"/>
    </xf>
    <xf numFmtId="0" fontId="26" fillId="14" borderId="0" xfId="0" applyFont="1" applyFill="1" applyAlignment="1">
      <alignment horizontal="right"/>
    </xf>
    <xf numFmtId="0" fontId="9" fillId="15" borderId="0" xfId="0" applyFont="1" applyFill="1" applyAlignment="1">
      <alignment horizontal="left"/>
    </xf>
    <xf numFmtId="164" fontId="15" fillId="15" borderId="0" xfId="1" applyFont="1" applyFill="1" applyProtection="1"/>
    <xf numFmtId="0" fontId="0" fillId="15" borderId="1" xfId="0" applyFill="1" applyBorder="1"/>
    <xf numFmtId="164" fontId="0" fillId="15" borderId="1" xfId="1" applyFont="1" applyFill="1" applyBorder="1" applyProtection="1"/>
    <xf numFmtId="0" fontId="0" fillId="15" borderId="7" xfId="0" applyFill="1" applyBorder="1" applyProtection="1">
      <protection locked="0"/>
    </xf>
    <xf numFmtId="164" fontId="25" fillId="15" borderId="1" xfId="0" applyNumberFormat="1" applyFont="1" applyFill="1" applyBorder="1"/>
    <xf numFmtId="0" fontId="10" fillId="9" borderId="2" xfId="0" applyFont="1" applyFill="1" applyBorder="1" applyAlignment="1" applyProtection="1">
      <alignment horizontal="center"/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9" borderId="4" xfId="0" applyFont="1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left" vertical="center" wrapText="1"/>
      <protection locked="0"/>
    </xf>
    <xf numFmtId="0" fontId="0" fillId="5" borderId="0" xfId="0" applyFill="1" applyAlignment="1" applyProtection="1">
      <alignment horizontal="left" vertical="center" wrapText="1"/>
      <protection locked="0"/>
    </xf>
    <xf numFmtId="0" fontId="24" fillId="3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7" fillId="11" borderId="0" xfId="0" applyFont="1" applyFill="1" applyAlignment="1">
      <alignment horizontal="left"/>
    </xf>
    <xf numFmtId="0" fontId="27" fillId="11" borderId="0" xfId="0" applyFont="1" applyFill="1" applyAlignment="1">
      <alignment horizontal="right"/>
    </xf>
  </cellXfs>
  <cellStyles count="15">
    <cellStyle name="Lien hypertexte" xfId="2" builtinId="8"/>
    <cellStyle name="Lien hypertexte visité" xfId="14" builtinId="9" hidden="1"/>
    <cellStyle name="Lien hypertexte visité" xfId="13" builtinId="9" hidden="1"/>
    <cellStyle name="Lien hypertexte visité" xfId="5" builtinId="9" hidden="1"/>
    <cellStyle name="Lien hypertexte visité" xfId="6" builtinId="9" hidden="1"/>
    <cellStyle name="Lien hypertexte visité" xfId="3" builtinId="9" hidden="1"/>
    <cellStyle name="Lien hypertexte visité" xfId="10" builtinId="9" hidden="1"/>
    <cellStyle name="Lien hypertexte visité" xfId="4" builtinId="9" hidden="1"/>
    <cellStyle name="Lien hypertexte visité" xfId="11" builtinId="9" hidden="1"/>
    <cellStyle name="Lien hypertexte visité" xfId="12" builtinId="9" hidden="1"/>
    <cellStyle name="Lien hypertexte visité" xfId="8" builtinId="9" hidden="1"/>
    <cellStyle name="Lien hypertexte visité" xfId="9" builtinId="9" hidden="1"/>
    <cellStyle name="Monétaire" xfId="1" builtinId="4"/>
    <cellStyle name="Normal" xfId="0" builtinId="0"/>
    <cellStyle name="Pourcentage" xfId="7" builtinId="5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rgb="FFFFC7CE"/>
        </patternFill>
      </fill>
    </dxf>
    <dxf>
      <font>
        <b/>
        <i val="0"/>
        <u val="none"/>
        <color theme="0" tint="-4.9989318521683403E-2"/>
      </font>
      <fill>
        <patternFill>
          <bgColor theme="4" tint="-0.24994659260841701"/>
        </patternFill>
      </fill>
    </dxf>
    <dxf>
      <font>
        <b/>
        <i val="0"/>
        <color theme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0" tint="-4.9989318521683403E-2"/>
      </font>
      <fill>
        <patternFill>
          <bgColor theme="4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entury Gothic"/>
        <family val="1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entury Gothic"/>
        <scheme val="none"/>
      </font>
      <alignment horizontal="left" vertical="bottom" textRotation="0" wrapText="0" indent="0" justifyLastLine="0" shrinkToFit="0" readingOrder="0"/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2:C8" totalsRowShown="0" headerRowDxfId="15" dataDxfId="14">
  <autoFilter ref="B2:C8" xr:uid="{00000000-0009-0000-0100-000001000000}"/>
  <tableColumns count="2">
    <tableColumn id="1" xr3:uid="{00000000-0010-0000-0000-000001000000}" name="Colonne1" dataDxfId="13"/>
    <tableColumn id="2" xr3:uid="{00000000-0010-0000-0000-000002000000}" name="PLAFOND " dataDxfId="12" dataCellStyle="Monétaire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applewebdata://ACDF838B-E0F7-4428-85CE-1C9C274DF8C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applewebdata://ACDF838B-E0F7-4428-85CE-1C9C274DF8C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applewebdata://ACDF838B-E0F7-4428-85CE-1C9C274DF8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4"/>
  <dimension ref="B1:H20"/>
  <sheetViews>
    <sheetView tabSelected="1" zoomScale="140" zoomScaleNormal="140" workbookViewId="0">
      <selection activeCell="F5" sqref="F5"/>
    </sheetView>
  </sheetViews>
  <sheetFormatPr baseColWidth="10" defaultColWidth="11" defaultRowHeight="15.75" x14ac:dyDescent="0.25"/>
  <cols>
    <col min="2" max="2" width="39.875" customWidth="1"/>
    <col min="3" max="3" width="21.5" bestFit="1" customWidth="1"/>
    <col min="4" max="4" width="14.625" customWidth="1"/>
    <col min="5" max="5" width="13.625" customWidth="1"/>
    <col min="6" max="6" width="16" customWidth="1"/>
    <col min="7" max="7" width="26" customWidth="1"/>
  </cols>
  <sheetData>
    <row r="1" spans="2:8" ht="16.5" thickBot="1" x14ac:dyDescent="0.3">
      <c r="B1" t="s">
        <v>105</v>
      </c>
    </row>
    <row r="2" spans="2:8" x14ac:dyDescent="0.25">
      <c r="B2" s="13" t="s">
        <v>0</v>
      </c>
      <c r="C2" s="14" t="s">
        <v>1</v>
      </c>
      <c r="E2" s="97" t="s">
        <v>2</v>
      </c>
      <c r="F2" s="98"/>
      <c r="G2" s="99"/>
    </row>
    <row r="3" spans="2:8" ht="45" customHeight="1" x14ac:dyDescent="0.3">
      <c r="B3" s="15" t="s">
        <v>94</v>
      </c>
      <c r="C3" s="33">
        <v>8652</v>
      </c>
      <c r="E3" s="100" t="s">
        <v>3</v>
      </c>
      <c r="F3" s="101"/>
      <c r="G3" s="36"/>
    </row>
    <row r="4" spans="2:8" ht="17.25" x14ac:dyDescent="0.3">
      <c r="B4" s="16" t="s">
        <v>95</v>
      </c>
      <c r="C4" s="33">
        <v>2811.9</v>
      </c>
      <c r="E4" s="2"/>
      <c r="F4" s="3"/>
      <c r="G4" s="4"/>
    </row>
    <row r="5" spans="2:8" ht="17.25" x14ac:dyDescent="0.3">
      <c r="B5" s="16" t="s">
        <v>4</v>
      </c>
      <c r="C5" s="34">
        <v>0.32500000000000001</v>
      </c>
      <c r="E5" s="5" t="s">
        <v>5</v>
      </c>
      <c r="F5" s="6" t="e">
        <f>IF(C14&gt;=C3,C15,C16)</f>
        <v>#DIV/0!</v>
      </c>
      <c r="G5" s="7"/>
    </row>
    <row r="6" spans="2:8" ht="17.25" x14ac:dyDescent="0.3">
      <c r="B6" s="91"/>
      <c r="C6" s="92"/>
      <c r="E6" s="95"/>
      <c r="F6" s="96"/>
      <c r="G6" s="53"/>
    </row>
    <row r="7" spans="2:8" ht="17.25" x14ac:dyDescent="0.3">
      <c r="B7" s="16" t="s">
        <v>91</v>
      </c>
      <c r="C7" s="33">
        <v>335</v>
      </c>
      <c r="E7" s="5" t="s">
        <v>89</v>
      </c>
      <c r="F7" s="6">
        <f>Tableau1[[#This Row],[PLAFOND ]]*C19</f>
        <v>0</v>
      </c>
      <c r="G7" s="7"/>
    </row>
    <row r="8" spans="2:8" ht="17.25" x14ac:dyDescent="0.3">
      <c r="B8" s="16" t="s">
        <v>92</v>
      </c>
      <c r="C8" s="35">
        <v>335</v>
      </c>
      <c r="E8" s="5" t="s">
        <v>90</v>
      </c>
      <c r="F8" s="6">
        <f>C13</f>
        <v>0</v>
      </c>
      <c r="G8" s="7"/>
    </row>
    <row r="9" spans="2:8" x14ac:dyDescent="0.25">
      <c r="E9" s="8" t="s">
        <v>6</v>
      </c>
      <c r="F9" s="9" t="e">
        <f>F5+F6+F7+F8</f>
        <v>#DIV/0!</v>
      </c>
      <c r="G9" s="10"/>
    </row>
    <row r="10" spans="2:8" ht="19.5" thickBot="1" x14ac:dyDescent="0.35">
      <c r="E10" s="11" t="s">
        <v>7</v>
      </c>
      <c r="F10" s="12" t="e">
        <f>F9/C20</f>
        <v>#DIV/0!</v>
      </c>
      <c r="G10" s="30" t="e">
        <f>IF(F10&lt;=80%,"validé","diminuer le montant FP")</f>
        <v>#DIV/0!</v>
      </c>
    </row>
    <row r="11" spans="2:8" x14ac:dyDescent="0.25">
      <c r="B11" s="17"/>
      <c r="C11" s="18" t="s">
        <v>8</v>
      </c>
      <c r="H11" s="19"/>
    </row>
    <row r="12" spans="2:8" x14ac:dyDescent="0.25">
      <c r="B12" s="20" t="s">
        <v>9</v>
      </c>
      <c r="C12" s="21">
        <f>C19*329</f>
        <v>0</v>
      </c>
      <c r="D12" s="32"/>
    </row>
    <row r="13" spans="2:8" x14ac:dyDescent="0.25">
      <c r="B13" s="20" t="s">
        <v>10</v>
      </c>
      <c r="C13" s="21">
        <f>C19*C8</f>
        <v>0</v>
      </c>
    </row>
    <row r="14" spans="2:8" ht="17.25" x14ac:dyDescent="0.3">
      <c r="B14" s="20" t="s">
        <v>93</v>
      </c>
      <c r="C14" s="22" t="e">
        <f>C20/C19</f>
        <v>#DIV/0!</v>
      </c>
      <c r="E14" s="102" t="s">
        <v>11</v>
      </c>
      <c r="F14" s="103"/>
      <c r="G14" s="103"/>
    </row>
    <row r="15" spans="2:8" x14ac:dyDescent="0.25">
      <c r="B15" s="23" t="s">
        <v>12</v>
      </c>
      <c r="C15" s="24">
        <f>C19*C4</f>
        <v>0</v>
      </c>
      <c r="D15" s="32"/>
      <c r="E15" s="103"/>
      <c r="F15" s="103"/>
      <c r="G15" s="103"/>
    </row>
    <row r="16" spans="2:8" x14ac:dyDescent="0.25">
      <c r="B16" s="25" t="s">
        <v>13</v>
      </c>
      <c r="C16" s="26">
        <f>C20*C5</f>
        <v>0</v>
      </c>
      <c r="E16" s="103"/>
      <c r="F16" s="103"/>
      <c r="G16" s="103"/>
    </row>
    <row r="17" spans="2:7" x14ac:dyDescent="0.25">
      <c r="E17" s="103"/>
      <c r="F17" s="103"/>
      <c r="G17" s="103"/>
    </row>
    <row r="18" spans="2:7" x14ac:dyDescent="0.25">
      <c r="B18" s="93"/>
      <c r="C18" s="94"/>
      <c r="E18" s="1"/>
    </row>
    <row r="19" spans="2:7" x14ac:dyDescent="0.25">
      <c r="B19" s="29" t="s">
        <v>88</v>
      </c>
      <c r="C19" s="27">
        <v>0</v>
      </c>
      <c r="E19" s="1"/>
    </row>
    <row r="20" spans="2:7" ht="17.25" x14ac:dyDescent="0.3">
      <c r="B20" s="28" t="s">
        <v>14</v>
      </c>
      <c r="C20" s="31">
        <v>0</v>
      </c>
    </row>
  </sheetData>
  <sheetProtection selectLockedCells="1"/>
  <mergeCells count="3">
    <mergeCell ref="E2:G2"/>
    <mergeCell ref="E3:F3"/>
    <mergeCell ref="E14:G17"/>
  </mergeCells>
  <conditionalFormatting sqref="C14">
    <cfRule type="cellIs" dxfId="11" priority="5" operator="greaterThan">
      <formula>7884</formula>
    </cfRule>
    <cfRule type="cellIs" dxfId="10" priority="6" operator="lessThan">
      <formula>7884</formula>
    </cfRule>
    <cfRule type="cellIs" dxfId="9" priority="14" operator="greaterThan">
      <formula>$C$3</formula>
    </cfRule>
  </conditionalFormatting>
  <conditionalFormatting sqref="D14">
    <cfRule type="containsText" dxfId="8" priority="7" operator="containsText" text="SOLUTION B">
      <formula>NOT(ISERROR(SEARCH("SOLUTION B",D14)))</formula>
    </cfRule>
    <cfRule type="containsText" dxfId="7" priority="8" operator="containsText" text="SOLUTION A">
      <formula>NOT(ISERROR(SEARCH("SOLUTION A",D14)))</formula>
    </cfRule>
    <cfRule type="containsText" dxfId="6" priority="9" operator="containsText" text="PRENDRE B">
      <formula>NOT(ISERROR(SEARCH("PRENDRE B",D14)))</formula>
    </cfRule>
    <cfRule type="containsText" dxfId="5" priority="10" operator="containsText" text="PRENDRE B">
      <formula>NOT(ISERROR(SEARCH("PRENDRE B",D14)))</formula>
    </cfRule>
    <cfRule type="containsText" dxfId="4" priority="11" operator="containsText" text="PRENDRE A">
      <formula>NOT(ISERROR(SEARCH("PRENDRE A",D14)))</formula>
    </cfRule>
  </conditionalFormatting>
  <conditionalFormatting sqref="F10">
    <cfRule type="cellIs" dxfId="3" priority="1" operator="greaterThan">
      <formula>0.8</formula>
    </cfRule>
  </conditionalFormatting>
  <conditionalFormatting sqref="G10 H11">
    <cfRule type="containsText" dxfId="2" priority="2" operator="containsText" text="diminuer le montant FP">
      <formula>NOT(ISERROR(SEARCH("diminuer le montant FP",G10)))</formula>
    </cfRule>
    <cfRule type="containsText" dxfId="1" priority="3" operator="containsText" text="validé">
      <formula>NOT(ISERROR(SEARCH("validé",G10)))</formula>
    </cfRule>
    <cfRule type="containsText" dxfId="0" priority="4" operator="containsText" text="VALIDE">
      <formula>NOT(ISERROR(SEARCH("VALIDE",G10)))</formula>
    </cfRule>
  </conditionalFormatting>
  <conditionalFormatting sqref="H11 G10">
    <cfRule type="iconSet" priority="12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scale="57" fitToWidth="0" fitToHeight="0" orientation="landscape" verticalDpi="597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le1"/>
  <dimension ref="A1:J46"/>
  <sheetViews>
    <sheetView zoomScale="140" zoomScaleNormal="140" workbookViewId="0">
      <selection activeCell="D8" sqref="D8"/>
    </sheetView>
  </sheetViews>
  <sheetFormatPr baseColWidth="10" defaultColWidth="37.25" defaultRowHeight="15.75" x14ac:dyDescent="0.25"/>
  <cols>
    <col min="1" max="1" width="36.875" style="38" bestFit="1" customWidth="1"/>
    <col min="2" max="2" width="14.875" style="40" bestFit="1" customWidth="1"/>
    <col min="3" max="3" width="34.875" style="38" customWidth="1"/>
    <col min="4" max="4" width="11.75" style="40" customWidth="1"/>
    <col min="5" max="16384" width="37.25" style="38"/>
  </cols>
  <sheetData>
    <row r="1" spans="1:4" x14ac:dyDescent="0.25">
      <c r="A1" s="104" t="s">
        <v>15</v>
      </c>
      <c r="B1" s="104"/>
      <c r="C1" s="104"/>
      <c r="D1" s="104"/>
    </row>
    <row r="2" spans="1:4" x14ac:dyDescent="0.25">
      <c r="A2" s="106" t="s">
        <v>85</v>
      </c>
      <c r="B2" s="106"/>
      <c r="C2" s="106"/>
      <c r="D2" s="39" t="s">
        <v>16</v>
      </c>
    </row>
    <row r="3" spans="1:4" x14ac:dyDescent="0.25">
      <c r="A3" s="54"/>
      <c r="B3" s="39"/>
      <c r="C3" s="54"/>
    </row>
    <row r="4" spans="1:4" x14ac:dyDescent="0.25">
      <c r="A4" s="105" t="s">
        <v>17</v>
      </c>
      <c r="B4" s="105"/>
      <c r="C4" s="90" t="s">
        <v>18</v>
      </c>
    </row>
    <row r="5" spans="1:4" x14ac:dyDescent="0.25">
      <c r="A5" s="41" t="s">
        <v>19</v>
      </c>
      <c r="B5" s="42"/>
      <c r="C5" s="41" t="s">
        <v>20</v>
      </c>
      <c r="D5" s="43" t="s">
        <v>21</v>
      </c>
    </row>
    <row r="6" spans="1:4" s="77" customFormat="1" x14ac:dyDescent="0.25">
      <c r="A6" s="76" t="s">
        <v>22</v>
      </c>
      <c r="B6" s="76"/>
      <c r="C6" s="76" t="s">
        <v>23</v>
      </c>
      <c r="D6" s="76"/>
    </row>
    <row r="7" spans="1:4" ht="42.75" customHeight="1" x14ac:dyDescent="0.25">
      <c r="A7" s="65" t="s">
        <v>24</v>
      </c>
      <c r="B7" s="78"/>
      <c r="C7" s="65" t="s">
        <v>25</v>
      </c>
      <c r="D7" s="78" t="e">
        <f>D8</f>
        <v>#DIV/0!</v>
      </c>
    </row>
    <row r="8" spans="1:4" x14ac:dyDescent="0.25">
      <c r="A8" s="79" t="s">
        <v>26</v>
      </c>
      <c r="B8" s="80"/>
      <c r="C8" s="79" t="s">
        <v>27</v>
      </c>
      <c r="D8" s="80" t="e">
        <f>'Fiche de calcul'!F5</f>
        <v>#DIV/0!</v>
      </c>
    </row>
    <row r="9" spans="1:4" x14ac:dyDescent="0.25">
      <c r="A9" s="79" t="s">
        <v>97</v>
      </c>
      <c r="B9" s="80"/>
      <c r="C9" s="65" t="s">
        <v>29</v>
      </c>
      <c r="D9" s="78"/>
    </row>
    <row r="10" spans="1:4" x14ac:dyDescent="0.25">
      <c r="A10" s="79" t="s">
        <v>30</v>
      </c>
      <c r="B10" s="80"/>
      <c r="C10" s="79" t="s">
        <v>31</v>
      </c>
      <c r="D10" s="80">
        <f>'Fiche de calcul'!F7</f>
        <v>0</v>
      </c>
    </row>
    <row r="11" spans="1:4" x14ac:dyDescent="0.25">
      <c r="A11" s="65" t="s">
        <v>32</v>
      </c>
      <c r="B11" s="66"/>
      <c r="C11" s="79" t="s">
        <v>33</v>
      </c>
      <c r="D11" s="80">
        <f>'Fiche de calcul'!F8</f>
        <v>0</v>
      </c>
    </row>
    <row r="12" spans="1:4" x14ac:dyDescent="0.25">
      <c r="A12" s="79" t="s">
        <v>34</v>
      </c>
      <c r="B12" s="80"/>
      <c r="C12" s="79" t="s">
        <v>35</v>
      </c>
      <c r="D12" s="80"/>
    </row>
    <row r="13" spans="1:4" x14ac:dyDescent="0.25">
      <c r="A13" s="50" t="s">
        <v>36</v>
      </c>
      <c r="B13" s="80"/>
      <c r="C13" s="79" t="s">
        <v>37</v>
      </c>
      <c r="D13" s="80"/>
    </row>
    <row r="14" spans="1:4" x14ac:dyDescent="0.25">
      <c r="A14" s="79" t="s">
        <v>98</v>
      </c>
      <c r="B14" s="80"/>
      <c r="C14" s="79" t="s">
        <v>101</v>
      </c>
      <c r="D14" s="80"/>
    </row>
    <row r="15" spans="1:4" x14ac:dyDescent="0.25">
      <c r="A15" s="79" t="s">
        <v>38</v>
      </c>
      <c r="B15" s="80"/>
      <c r="C15" s="79" t="s">
        <v>39</v>
      </c>
      <c r="D15" s="80"/>
    </row>
    <row r="16" spans="1:4" x14ac:dyDescent="0.25">
      <c r="A16" s="65" t="s">
        <v>40</v>
      </c>
      <c r="B16" s="66"/>
      <c r="C16" s="79" t="s">
        <v>41</v>
      </c>
      <c r="D16" s="80"/>
    </row>
    <row r="17" spans="1:4" x14ac:dyDescent="0.25">
      <c r="A17" s="79" t="s">
        <v>96</v>
      </c>
      <c r="B17" s="80"/>
      <c r="C17" s="79" t="s">
        <v>42</v>
      </c>
      <c r="D17" s="80"/>
    </row>
    <row r="18" spans="1:4" x14ac:dyDescent="0.25">
      <c r="A18" s="50" t="s">
        <v>43</v>
      </c>
      <c r="B18" s="80"/>
      <c r="C18" s="79" t="s">
        <v>104</v>
      </c>
      <c r="D18" s="80"/>
    </row>
    <row r="19" spans="1:4" x14ac:dyDescent="0.25">
      <c r="A19" s="79" t="s">
        <v>44</v>
      </c>
      <c r="B19" s="80"/>
      <c r="C19" s="79" t="s">
        <v>45</v>
      </c>
      <c r="D19" s="52">
        <f>SUM('Fiche de calcul'!F6)</f>
        <v>0</v>
      </c>
    </row>
    <row r="20" spans="1:4" x14ac:dyDescent="0.25">
      <c r="A20" s="79" t="s">
        <v>100</v>
      </c>
      <c r="B20" s="80"/>
      <c r="C20" s="79"/>
      <c r="D20" s="80">
        <v>0</v>
      </c>
    </row>
    <row r="21" spans="1:4" x14ac:dyDescent="0.25">
      <c r="A21" s="65" t="s">
        <v>46</v>
      </c>
      <c r="B21" s="66">
        <f>SUM(B22:B24)</f>
        <v>0</v>
      </c>
      <c r="C21" s="79"/>
      <c r="D21" s="80">
        <v>0</v>
      </c>
    </row>
    <row r="22" spans="1:4" x14ac:dyDescent="0.25">
      <c r="A22" s="79" t="s">
        <v>47</v>
      </c>
      <c r="B22" s="80"/>
      <c r="C22" s="79"/>
      <c r="D22" s="80">
        <v>0</v>
      </c>
    </row>
    <row r="23" spans="1:4" x14ac:dyDescent="0.25">
      <c r="A23" s="79" t="s">
        <v>48</v>
      </c>
      <c r="B23" s="80"/>
      <c r="C23" s="79"/>
      <c r="D23" s="80">
        <v>0</v>
      </c>
    </row>
    <row r="24" spans="1:4" x14ac:dyDescent="0.25">
      <c r="A24" s="50"/>
      <c r="B24" s="80"/>
      <c r="C24" s="50"/>
      <c r="D24" s="80">
        <v>0</v>
      </c>
    </row>
    <row r="25" spans="1:4" x14ac:dyDescent="0.25">
      <c r="A25" s="65" t="s">
        <v>49</v>
      </c>
      <c r="B25" s="66"/>
      <c r="C25" s="79"/>
      <c r="D25" s="80">
        <v>0</v>
      </c>
    </row>
    <row r="26" spans="1:4" x14ac:dyDescent="0.25">
      <c r="A26" s="79" t="s">
        <v>50</v>
      </c>
      <c r="B26" s="80"/>
      <c r="C26" s="50"/>
      <c r="D26" s="80">
        <v>0</v>
      </c>
    </row>
    <row r="27" spans="1:4" x14ac:dyDescent="0.25">
      <c r="A27" s="79" t="s">
        <v>51</v>
      </c>
      <c r="B27" s="80"/>
      <c r="C27" s="79" t="s">
        <v>52</v>
      </c>
      <c r="D27" s="80">
        <v>0</v>
      </c>
    </row>
    <row r="28" spans="1:4" x14ac:dyDescent="0.25">
      <c r="A28" s="79" t="s">
        <v>53</v>
      </c>
      <c r="B28" s="80"/>
      <c r="C28" s="79"/>
      <c r="D28" s="80">
        <v>0</v>
      </c>
    </row>
    <row r="29" spans="1:4" x14ac:dyDescent="0.25">
      <c r="A29" s="65" t="s">
        <v>54</v>
      </c>
      <c r="B29" s="66">
        <f>SUM(B30:B30)</f>
        <v>0</v>
      </c>
      <c r="C29" s="50"/>
      <c r="D29" s="80">
        <v>0</v>
      </c>
    </row>
    <row r="30" spans="1:4" x14ac:dyDescent="0.25">
      <c r="A30" s="50" t="s">
        <v>55</v>
      </c>
      <c r="B30" s="80"/>
      <c r="C30" s="50"/>
      <c r="D30" s="80">
        <v>0</v>
      </c>
    </row>
    <row r="31" spans="1:4" x14ac:dyDescent="0.25">
      <c r="A31" s="65" t="s">
        <v>56</v>
      </c>
      <c r="B31" s="81">
        <f>SUM(B32:B32)</f>
        <v>0</v>
      </c>
      <c r="C31" s="65" t="s">
        <v>57</v>
      </c>
      <c r="D31" s="78">
        <f>D32</f>
        <v>0</v>
      </c>
    </row>
    <row r="32" spans="1:4" x14ac:dyDescent="0.25">
      <c r="A32" s="50" t="s">
        <v>58</v>
      </c>
      <c r="B32" s="80"/>
      <c r="C32" s="79" t="s">
        <v>59</v>
      </c>
      <c r="D32" s="80"/>
    </row>
    <row r="33" spans="1:10" x14ac:dyDescent="0.25">
      <c r="A33" s="65" t="s">
        <v>60</v>
      </c>
      <c r="B33" s="80">
        <f>au</f>
        <v>0</v>
      </c>
      <c r="C33" s="65" t="s">
        <v>61</v>
      </c>
      <c r="D33" s="78">
        <f>D34</f>
        <v>0</v>
      </c>
    </row>
    <row r="34" spans="1:10" ht="17.25" customHeight="1" x14ac:dyDescent="0.25">
      <c r="A34" s="50" t="s">
        <v>99</v>
      </c>
      <c r="B34" s="80"/>
      <c r="C34" s="50" t="s">
        <v>62</v>
      </c>
      <c r="D34" s="82"/>
    </row>
    <row r="35" spans="1:10" ht="31.5" x14ac:dyDescent="0.25">
      <c r="A35" s="65" t="s">
        <v>63</v>
      </c>
      <c r="B35" s="66">
        <f>B36</f>
        <v>0</v>
      </c>
      <c r="C35" s="65" t="s">
        <v>64</v>
      </c>
      <c r="D35" s="78">
        <f>D36</f>
        <v>0</v>
      </c>
    </row>
    <row r="36" spans="1:10" x14ac:dyDescent="0.25">
      <c r="A36" s="50" t="s">
        <v>65</v>
      </c>
      <c r="B36" s="83"/>
      <c r="C36" s="50" t="s">
        <v>66</v>
      </c>
      <c r="D36" s="82"/>
    </row>
    <row r="37" spans="1:10" s="77" customFormat="1" x14ac:dyDescent="0.25">
      <c r="A37" s="84" t="s">
        <v>67</v>
      </c>
      <c r="B37" s="85">
        <f>e+B11+B16+q+B25+x+z+at+av</f>
        <v>0</v>
      </c>
      <c r="C37" s="84" t="s">
        <v>68</v>
      </c>
      <c r="D37" s="86" t="e">
        <f>ae+af+as+ay+az</f>
        <v>#DIV/0!</v>
      </c>
      <c r="E37" s="38"/>
      <c r="F37" s="38"/>
      <c r="G37" s="38"/>
      <c r="H37" s="38"/>
      <c r="I37" s="38"/>
      <c r="J37" s="38"/>
    </row>
    <row r="38" spans="1:10" ht="31.5" x14ac:dyDescent="0.25">
      <c r="A38" s="65" t="s">
        <v>69</v>
      </c>
      <c r="B38" s="66">
        <f>SUM(B39:B41)</f>
        <v>0</v>
      </c>
      <c r="C38" s="65" t="s">
        <v>70</v>
      </c>
      <c r="D38" s="88">
        <f>SUM(D39:D41)</f>
        <v>0</v>
      </c>
    </row>
    <row r="39" spans="1:10" x14ac:dyDescent="0.25">
      <c r="A39" s="44" t="s">
        <v>71</v>
      </c>
      <c r="B39" s="45"/>
      <c r="C39" s="44" t="s">
        <v>72</v>
      </c>
      <c r="D39" s="46"/>
    </row>
    <row r="40" spans="1:10" ht="31.5" x14ac:dyDescent="0.25">
      <c r="A40" s="44" t="s">
        <v>73</v>
      </c>
      <c r="B40" s="45"/>
      <c r="C40" s="44" t="s">
        <v>74</v>
      </c>
      <c r="D40" s="46"/>
    </row>
    <row r="41" spans="1:10" x14ac:dyDescent="0.25">
      <c r="A41" s="44" t="s">
        <v>75</v>
      </c>
      <c r="B41" s="45"/>
      <c r="C41" s="50" t="s">
        <v>76</v>
      </c>
      <c r="D41" s="46"/>
    </row>
    <row r="42" spans="1:10" s="77" customFormat="1" x14ac:dyDescent="0.25">
      <c r="A42" s="84" t="s">
        <v>77</v>
      </c>
      <c r="B42" s="85">
        <f>B37+B38</f>
        <v>0</v>
      </c>
      <c r="C42" s="84" t="s">
        <v>77</v>
      </c>
      <c r="D42" s="87" t="e">
        <f>ba+D38</f>
        <v>#DIV/0!</v>
      </c>
      <c r="E42" s="38"/>
      <c r="F42" s="38"/>
      <c r="H42" s="38"/>
      <c r="I42" s="38"/>
      <c r="J42" s="38"/>
    </row>
    <row r="43" spans="1:10" x14ac:dyDescent="0.25">
      <c r="A43" s="47" t="s">
        <v>78</v>
      </c>
    </row>
    <row r="44" spans="1:10" x14ac:dyDescent="0.25">
      <c r="A44" s="38" t="s">
        <v>79</v>
      </c>
      <c r="C44" s="40" t="s">
        <v>80</v>
      </c>
    </row>
    <row r="45" spans="1:10" x14ac:dyDescent="0.25">
      <c r="A45" s="48" t="s">
        <v>81</v>
      </c>
    </row>
    <row r="46" spans="1:10" x14ac:dyDescent="0.25">
      <c r="A46" s="40"/>
    </row>
  </sheetData>
  <mergeCells count="3">
    <mergeCell ref="A1:D1"/>
    <mergeCell ref="A4:B4"/>
    <mergeCell ref="A2:C2"/>
  </mergeCells>
  <phoneticPr fontId="4" type="noConversion"/>
  <hyperlinks>
    <hyperlink ref="C9" r:id="rId1" location="_ftn2" xr:uid="{00000000-0004-0000-0100-000000000000}"/>
  </hyperlink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5" fitToWidth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2A449-742C-468E-9B3C-2CF404B964B8}">
  <dimension ref="A1:D47"/>
  <sheetViews>
    <sheetView topLeftCell="A7" zoomScale="140" zoomScaleNormal="140" workbookViewId="0">
      <selection activeCell="E21" sqref="E21"/>
    </sheetView>
  </sheetViews>
  <sheetFormatPr baseColWidth="10" defaultColWidth="37.25" defaultRowHeight="15.75" x14ac:dyDescent="0.25"/>
  <cols>
    <col min="1" max="1" width="36.875" style="38" bestFit="1" customWidth="1"/>
    <col min="2" max="2" width="14.875" style="40" bestFit="1" customWidth="1"/>
    <col min="3" max="3" width="34.875" style="38" customWidth="1"/>
    <col min="4" max="4" width="11.75" style="40" customWidth="1"/>
    <col min="5" max="16384" width="37.25" style="38"/>
  </cols>
  <sheetData>
    <row r="1" spans="1:4" x14ac:dyDescent="0.25">
      <c r="A1" s="104" t="s">
        <v>15</v>
      </c>
      <c r="B1" s="104"/>
      <c r="C1" s="104"/>
      <c r="D1" s="104"/>
    </row>
    <row r="2" spans="1:4" x14ac:dyDescent="0.25">
      <c r="A2" s="39" t="s">
        <v>86</v>
      </c>
      <c r="B2" s="39"/>
      <c r="C2" s="107" t="s">
        <v>84</v>
      </c>
      <c r="D2" s="107"/>
    </row>
    <row r="3" spans="1:4" x14ac:dyDescent="0.25">
      <c r="A3" s="54"/>
      <c r="B3" s="39"/>
      <c r="C3" s="54"/>
    </row>
    <row r="4" spans="1:4" x14ac:dyDescent="0.25">
      <c r="A4" s="105" t="s">
        <v>17</v>
      </c>
      <c r="B4" s="105"/>
      <c r="C4" s="89" t="s">
        <v>18</v>
      </c>
    </row>
    <row r="5" spans="1:4" x14ac:dyDescent="0.25">
      <c r="A5" s="41" t="s">
        <v>19</v>
      </c>
      <c r="B5" s="42"/>
      <c r="C5" s="41" t="s">
        <v>20</v>
      </c>
      <c r="D5" s="43" t="s">
        <v>21</v>
      </c>
    </row>
    <row r="6" spans="1:4" s="71" customFormat="1" x14ac:dyDescent="0.25">
      <c r="A6" s="73" t="s">
        <v>22</v>
      </c>
      <c r="B6" s="73"/>
      <c r="C6" s="73" t="s">
        <v>23</v>
      </c>
      <c r="D6" s="73"/>
    </row>
    <row r="7" spans="1:4" s="57" customFormat="1" ht="42.75" customHeight="1" x14ac:dyDescent="0.25">
      <c r="A7" s="55" t="s">
        <v>24</v>
      </c>
      <c r="B7" s="56">
        <f>'PS CLAS année'!e*0.4</f>
        <v>0</v>
      </c>
      <c r="C7" s="55" t="s">
        <v>25</v>
      </c>
      <c r="D7" s="56" t="e">
        <f>'PS CLAS année'!ae*0.4</f>
        <v>#DIV/0!</v>
      </c>
    </row>
    <row r="8" spans="1:4" s="57" customFormat="1" x14ac:dyDescent="0.25">
      <c r="A8" s="58" t="s">
        <v>26</v>
      </c>
      <c r="B8" s="59">
        <f>'PS CLAS année'!f*0.4</f>
        <v>0</v>
      </c>
      <c r="C8" s="58" t="s">
        <v>27</v>
      </c>
      <c r="D8" s="59" t="e">
        <f>'PS CLAS année'!D8*0.4</f>
        <v>#DIV/0!</v>
      </c>
    </row>
    <row r="9" spans="1:4" s="57" customFormat="1" x14ac:dyDescent="0.25">
      <c r="A9" s="58" t="s">
        <v>28</v>
      </c>
      <c r="B9" s="59">
        <f>'PS CLAS année'!g*0.4</f>
        <v>0</v>
      </c>
      <c r="C9" s="55" t="s">
        <v>29</v>
      </c>
      <c r="D9" s="56">
        <f>'PS CLAS année'!af*0.4</f>
        <v>0</v>
      </c>
    </row>
    <row r="10" spans="1:4" s="57" customFormat="1" x14ac:dyDescent="0.25">
      <c r="A10" s="58" t="s">
        <v>30</v>
      </c>
      <c r="B10" s="59">
        <f>'PS CLAS année'!B10*0.4</f>
        <v>0</v>
      </c>
      <c r="C10" s="58" t="s">
        <v>31</v>
      </c>
      <c r="D10" s="59">
        <f>'PS CLAS année'!D10*0.4</f>
        <v>0</v>
      </c>
    </row>
    <row r="11" spans="1:4" s="57" customFormat="1" x14ac:dyDescent="0.25">
      <c r="A11" s="55" t="s">
        <v>32</v>
      </c>
      <c r="B11" s="60">
        <f>'PS CLAS année'!B11*0.4</f>
        <v>0</v>
      </c>
      <c r="C11" s="58" t="s">
        <v>33</v>
      </c>
      <c r="D11" s="59">
        <f>'PS CLAS année'!D11*0.4</f>
        <v>0</v>
      </c>
    </row>
    <row r="12" spans="1:4" s="57" customFormat="1" x14ac:dyDescent="0.25">
      <c r="A12" s="58" t="s">
        <v>34</v>
      </c>
      <c r="B12" s="59">
        <f>'PS CLAS année'!h*0.4</f>
        <v>0</v>
      </c>
      <c r="C12" s="58" t="s">
        <v>35</v>
      </c>
      <c r="D12" s="59">
        <f>'PS CLAS année'!D12*0.4</f>
        <v>0</v>
      </c>
    </row>
    <row r="13" spans="1:4" s="57" customFormat="1" x14ac:dyDescent="0.25">
      <c r="A13" s="61" t="s">
        <v>36</v>
      </c>
      <c r="B13" s="59">
        <f>'PS CLAS année'!i*0.4</f>
        <v>0</v>
      </c>
      <c r="C13" s="58" t="s">
        <v>37</v>
      </c>
      <c r="D13" s="59">
        <f>'PS CLAS année'!ag*0.4</f>
        <v>0</v>
      </c>
    </row>
    <row r="14" spans="1:4" s="57" customFormat="1" x14ac:dyDescent="0.25">
      <c r="A14" s="58" t="s">
        <v>98</v>
      </c>
      <c r="B14" s="59">
        <f>'PS CLAS année'!j*0.4</f>
        <v>0</v>
      </c>
      <c r="C14" s="58" t="s">
        <v>101</v>
      </c>
      <c r="D14" s="59">
        <f>'PS CLAS année'!D14*0.4</f>
        <v>0</v>
      </c>
    </row>
    <row r="15" spans="1:4" s="57" customFormat="1" x14ac:dyDescent="0.25">
      <c r="A15" s="58" t="s">
        <v>38</v>
      </c>
      <c r="B15" s="59">
        <f>'PS CLAS année'!k*0.4</f>
        <v>0</v>
      </c>
      <c r="C15" s="58" t="s">
        <v>39</v>
      </c>
      <c r="D15" s="59">
        <f>'PS CLAS année'!ah*0.4</f>
        <v>0</v>
      </c>
    </row>
    <row r="16" spans="1:4" s="57" customFormat="1" x14ac:dyDescent="0.25">
      <c r="A16" s="55" t="s">
        <v>40</v>
      </c>
      <c r="B16" s="60">
        <f>'PS CLAS année'!B16*0.4</f>
        <v>0</v>
      </c>
      <c r="C16" s="58" t="s">
        <v>41</v>
      </c>
      <c r="D16" s="59">
        <f>'PS CLAS année'!D16*0.4</f>
        <v>0</v>
      </c>
    </row>
    <row r="17" spans="1:4" s="57" customFormat="1" x14ac:dyDescent="0.25">
      <c r="A17" s="58" t="s">
        <v>96</v>
      </c>
      <c r="B17" s="59">
        <f>'PS CLAS année'!m*0.4</f>
        <v>0</v>
      </c>
      <c r="C17" s="58" t="s">
        <v>42</v>
      </c>
      <c r="D17" s="59">
        <f>'PS CLAS année'!ai*0.4</f>
        <v>0</v>
      </c>
    </row>
    <row r="18" spans="1:4" s="57" customFormat="1" x14ac:dyDescent="0.25">
      <c r="A18" s="61" t="s">
        <v>43</v>
      </c>
      <c r="B18" s="59">
        <f>'PS CLAS année'!n*0.4</f>
        <v>0</v>
      </c>
      <c r="C18" s="58" t="s">
        <v>102</v>
      </c>
      <c r="D18" s="59">
        <f>'PS CLAS année'!D18*0.4</f>
        <v>0</v>
      </c>
    </row>
    <row r="19" spans="1:4" s="57" customFormat="1" x14ac:dyDescent="0.25">
      <c r="A19" s="58" t="s">
        <v>44</v>
      </c>
      <c r="B19" s="59">
        <f>'PS CLAS année'!o*0.4</f>
        <v>0</v>
      </c>
      <c r="C19" s="58" t="s">
        <v>45</v>
      </c>
      <c r="D19" s="59">
        <f>'PS CLAS année'!aj*0.4</f>
        <v>0</v>
      </c>
    </row>
    <row r="20" spans="1:4" s="57" customFormat="1" x14ac:dyDescent="0.25">
      <c r="A20" s="58" t="s">
        <v>100</v>
      </c>
      <c r="B20" s="59">
        <f>'PS CLAS année'!p*0.4</f>
        <v>0</v>
      </c>
      <c r="C20" s="58"/>
      <c r="D20" s="59"/>
    </row>
    <row r="21" spans="1:4" s="57" customFormat="1" x14ac:dyDescent="0.25">
      <c r="A21" s="55" t="s">
        <v>46</v>
      </c>
      <c r="B21" s="60">
        <f>'PS CLAS année'!q*0.4</f>
        <v>0</v>
      </c>
      <c r="C21" s="58"/>
      <c r="D21" s="59"/>
    </row>
    <row r="22" spans="1:4" s="57" customFormat="1" x14ac:dyDescent="0.25">
      <c r="A22" s="58" t="s">
        <v>47</v>
      </c>
      <c r="B22" s="59">
        <f>'PS CLAS année'!B22*0.4</f>
        <v>0</v>
      </c>
      <c r="C22" s="58"/>
      <c r="D22" s="59"/>
    </row>
    <row r="23" spans="1:4" s="57" customFormat="1" x14ac:dyDescent="0.25">
      <c r="A23" s="58" t="s">
        <v>48</v>
      </c>
      <c r="B23" s="59">
        <f>'PS CLAS année'!B23*0.4</f>
        <v>0</v>
      </c>
      <c r="C23" s="58"/>
      <c r="D23" s="59"/>
    </row>
    <row r="24" spans="1:4" s="57" customFormat="1" x14ac:dyDescent="0.25">
      <c r="A24" s="61"/>
      <c r="B24" s="59"/>
      <c r="C24" s="61"/>
      <c r="D24" s="59"/>
    </row>
    <row r="25" spans="1:4" s="57" customFormat="1" x14ac:dyDescent="0.25">
      <c r="A25" s="55" t="s">
        <v>49</v>
      </c>
      <c r="B25" s="60">
        <f>'PS CLAS année'!B25*0.4</f>
        <v>0</v>
      </c>
      <c r="C25" s="58"/>
      <c r="D25" s="59"/>
    </row>
    <row r="26" spans="1:4" s="57" customFormat="1" x14ac:dyDescent="0.25">
      <c r="A26" s="58" t="s">
        <v>50</v>
      </c>
      <c r="B26" s="59">
        <f>'PS CLAS année'!u*0.4</f>
        <v>0</v>
      </c>
      <c r="C26" s="61"/>
      <c r="D26" s="59"/>
    </row>
    <row r="27" spans="1:4" s="57" customFormat="1" x14ac:dyDescent="0.25">
      <c r="A27" s="58" t="s">
        <v>51</v>
      </c>
      <c r="B27" s="59">
        <f>'PS CLAS année'!v*0.4</f>
        <v>0</v>
      </c>
      <c r="C27" s="58" t="s">
        <v>52</v>
      </c>
      <c r="D27" s="59"/>
    </row>
    <row r="28" spans="1:4" s="57" customFormat="1" x14ac:dyDescent="0.25">
      <c r="A28" s="58" t="s">
        <v>53</v>
      </c>
      <c r="B28" s="59">
        <f>'PS CLAS année'!w*0.4</f>
        <v>0</v>
      </c>
      <c r="C28" s="58"/>
      <c r="D28" s="59"/>
    </row>
    <row r="29" spans="1:4" s="57" customFormat="1" x14ac:dyDescent="0.25">
      <c r="A29" s="55" t="s">
        <v>54</v>
      </c>
      <c r="B29" s="60">
        <f>'PS CLAS année'!x*0.4</f>
        <v>0</v>
      </c>
      <c r="C29" s="61"/>
      <c r="D29" s="59"/>
    </row>
    <row r="30" spans="1:4" s="57" customFormat="1" x14ac:dyDescent="0.25">
      <c r="A30" s="61" t="s">
        <v>55</v>
      </c>
      <c r="B30" s="59">
        <f>'PS CLAS année'!y*0.4</f>
        <v>0</v>
      </c>
      <c r="C30" s="61"/>
      <c r="D30" s="59"/>
    </row>
    <row r="31" spans="1:4" s="57" customFormat="1" x14ac:dyDescent="0.25">
      <c r="A31" s="55" t="s">
        <v>56</v>
      </c>
      <c r="B31" s="62">
        <f>'PS CLAS année'!z*0.4</f>
        <v>0</v>
      </c>
      <c r="C31" s="55" t="s">
        <v>57</v>
      </c>
      <c r="D31" s="56">
        <f>'PS CLAS année'!as*0.4</f>
        <v>0</v>
      </c>
    </row>
    <row r="32" spans="1:4" s="57" customFormat="1" x14ac:dyDescent="0.25">
      <c r="A32" s="61" t="s">
        <v>58</v>
      </c>
      <c r="B32" s="59">
        <f>'PS CLAS année'!B32*0.4</f>
        <v>0</v>
      </c>
      <c r="C32" s="58" t="s">
        <v>59</v>
      </c>
      <c r="D32" s="59">
        <f>'PS CLAS année'!D32*0.4</f>
        <v>0</v>
      </c>
    </row>
    <row r="33" spans="1:4" s="57" customFormat="1" x14ac:dyDescent="0.25">
      <c r="A33" s="55" t="s">
        <v>60</v>
      </c>
      <c r="B33" s="59">
        <f>'PS CLAS année'!at*0.4</f>
        <v>0</v>
      </c>
      <c r="C33" s="55" t="s">
        <v>61</v>
      </c>
      <c r="D33" s="56">
        <f>'PS CLAS année'!ay*0.4</f>
        <v>0</v>
      </c>
    </row>
    <row r="34" spans="1:4" s="57" customFormat="1" ht="17.25" customHeight="1" x14ac:dyDescent="0.25">
      <c r="A34" s="61" t="s">
        <v>99</v>
      </c>
      <c r="B34" s="59">
        <f>'PS CLAS année'!au*0.4</f>
        <v>0</v>
      </c>
      <c r="C34" s="61" t="s">
        <v>62</v>
      </c>
      <c r="D34" s="63">
        <f>'PS CLAS année'!D34*0.4</f>
        <v>0</v>
      </c>
    </row>
    <row r="35" spans="1:4" s="57" customFormat="1" ht="31.5" x14ac:dyDescent="0.25">
      <c r="A35" s="55" t="s">
        <v>63</v>
      </c>
      <c r="B35" s="60">
        <f>'PS CLAS année'!av*0.4</f>
        <v>0</v>
      </c>
      <c r="C35" s="55" t="s">
        <v>64</v>
      </c>
      <c r="D35" s="56">
        <f>'PS CLAS année'!az*0.4</f>
        <v>0</v>
      </c>
    </row>
    <row r="36" spans="1:4" x14ac:dyDescent="0.25">
      <c r="A36" s="50" t="s">
        <v>65</v>
      </c>
      <c r="B36" s="49">
        <f>'PS CLAS année'!B36*0.4</f>
        <v>0</v>
      </c>
      <c r="C36" s="50" t="s">
        <v>66</v>
      </c>
      <c r="D36" s="51">
        <f>'PS CLAS année'!D36*0.4</f>
        <v>0</v>
      </c>
    </row>
    <row r="37" spans="1:4" s="71" customFormat="1" x14ac:dyDescent="0.25">
      <c r="A37" s="68" t="s">
        <v>67</v>
      </c>
      <c r="B37" s="69">
        <f>'PS CLAS année'!B37*0.4</f>
        <v>0</v>
      </c>
      <c r="C37" s="68" t="s">
        <v>68</v>
      </c>
      <c r="D37" s="70" t="e">
        <f>'PS CLAS année'!ba*0.4</f>
        <v>#DIV/0!</v>
      </c>
    </row>
    <row r="38" spans="1:4" s="57" customFormat="1" ht="31.5" x14ac:dyDescent="0.25">
      <c r="A38" s="55" t="s">
        <v>69</v>
      </c>
      <c r="B38" s="60">
        <f>'PS CLAS année'!B38*0.4</f>
        <v>0</v>
      </c>
      <c r="C38" s="55" t="s">
        <v>70</v>
      </c>
      <c r="D38" s="74">
        <f>'PS CLAS année'!D38*0.4</f>
        <v>0</v>
      </c>
    </row>
    <row r="39" spans="1:4" s="57" customFormat="1" x14ac:dyDescent="0.25">
      <c r="A39" s="58" t="s">
        <v>71</v>
      </c>
      <c r="B39" s="59">
        <f>'PS CLAS année'!B39*0.4</f>
        <v>0</v>
      </c>
      <c r="C39" s="58" t="s">
        <v>72</v>
      </c>
      <c r="D39" s="75">
        <f>'PS CLAS année'!D39*0.4</f>
        <v>0</v>
      </c>
    </row>
    <row r="40" spans="1:4" s="57" customFormat="1" ht="31.5" x14ac:dyDescent="0.25">
      <c r="A40" s="58" t="s">
        <v>73</v>
      </c>
      <c r="B40" s="59">
        <f>'PS CLAS année'!B40*0.4</f>
        <v>0</v>
      </c>
      <c r="C40" s="58" t="s">
        <v>74</v>
      </c>
      <c r="D40" s="75">
        <f>'PS CLAS année'!D40*0.4</f>
        <v>0</v>
      </c>
    </row>
    <row r="41" spans="1:4" s="57" customFormat="1" x14ac:dyDescent="0.25">
      <c r="A41" s="58" t="s">
        <v>75</v>
      </c>
      <c r="B41" s="59">
        <f>'PS CLAS année'!B41*0.4</f>
        <v>0</v>
      </c>
      <c r="C41" s="61" t="s">
        <v>76</v>
      </c>
      <c r="D41" s="75">
        <f>'PS CLAS année'!D41*0.4</f>
        <v>0</v>
      </c>
    </row>
    <row r="42" spans="1:4" s="71" customFormat="1" x14ac:dyDescent="0.25">
      <c r="A42" s="68" t="s">
        <v>77</v>
      </c>
      <c r="B42" s="69">
        <f>'PS CLAS année'!B42*0.4</f>
        <v>0</v>
      </c>
      <c r="C42" s="68" t="s">
        <v>77</v>
      </c>
      <c r="D42" s="72" t="e">
        <f>'PS CLAS année'!D42*0.4</f>
        <v>#DIV/0!</v>
      </c>
    </row>
    <row r="43" spans="1:4" x14ac:dyDescent="0.25">
      <c r="A43" s="47" t="s">
        <v>78</v>
      </c>
    </row>
    <row r="45" spans="1:4" x14ac:dyDescent="0.25">
      <c r="A45" s="40" t="s">
        <v>82</v>
      </c>
    </row>
    <row r="46" spans="1:4" x14ac:dyDescent="0.25">
      <c r="A46" s="40"/>
    </row>
    <row r="47" spans="1:4" x14ac:dyDescent="0.25">
      <c r="A47" s="48" t="s">
        <v>81</v>
      </c>
    </row>
  </sheetData>
  <mergeCells count="3">
    <mergeCell ref="A1:D1"/>
    <mergeCell ref="A4:B4"/>
    <mergeCell ref="C2:D2"/>
  </mergeCells>
  <hyperlinks>
    <hyperlink ref="C9" r:id="rId1" location="_ftn2" xr:uid="{1CD98BF8-48A4-4F95-A33C-196BAC9350C8}"/>
  </hyperlink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5" fitToWidth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33E6-9F25-4904-A2A1-19F460437EA1}">
  <sheetPr>
    <pageSetUpPr fitToPage="1"/>
  </sheetPr>
  <dimension ref="A1:D47"/>
  <sheetViews>
    <sheetView topLeftCell="A7" zoomScale="110" zoomScaleNormal="110" workbookViewId="0">
      <selection activeCell="C18" sqref="C18"/>
    </sheetView>
  </sheetViews>
  <sheetFormatPr baseColWidth="10" defaultColWidth="37.25" defaultRowHeight="15.75" x14ac:dyDescent="0.25"/>
  <cols>
    <col min="1" max="1" width="36.875" style="38" bestFit="1" customWidth="1"/>
    <col min="2" max="2" width="14.875" style="40" bestFit="1" customWidth="1"/>
    <col min="3" max="3" width="34.875" style="38" customWidth="1"/>
    <col min="4" max="4" width="11.75" style="40" customWidth="1"/>
    <col min="5" max="16384" width="37.25" style="38"/>
  </cols>
  <sheetData>
    <row r="1" spans="1:4" x14ac:dyDescent="0.25">
      <c r="A1" s="104" t="s">
        <v>15</v>
      </c>
      <c r="B1" s="104"/>
      <c r="C1" s="104"/>
      <c r="D1" s="104"/>
    </row>
    <row r="2" spans="1:4" x14ac:dyDescent="0.25">
      <c r="A2" s="39" t="s">
        <v>87</v>
      </c>
      <c r="B2" s="37"/>
      <c r="C2" s="107" t="s">
        <v>83</v>
      </c>
      <c r="D2" s="107"/>
    </row>
    <row r="3" spans="1:4" x14ac:dyDescent="0.25">
      <c r="A3" s="54"/>
      <c r="B3" s="39"/>
      <c r="C3" s="54"/>
    </row>
    <row r="4" spans="1:4" x14ac:dyDescent="0.25">
      <c r="A4" s="105" t="s">
        <v>17</v>
      </c>
      <c r="B4" s="105"/>
      <c r="C4" s="89" t="s">
        <v>18</v>
      </c>
    </row>
    <row r="5" spans="1:4" x14ac:dyDescent="0.25">
      <c r="A5" s="41" t="s">
        <v>19</v>
      </c>
      <c r="B5" s="42"/>
      <c r="C5" s="41" t="s">
        <v>20</v>
      </c>
      <c r="D5" s="43" t="s">
        <v>21</v>
      </c>
    </row>
    <row r="6" spans="1:4" s="71" customFormat="1" x14ac:dyDescent="0.25">
      <c r="A6" s="73" t="s">
        <v>22</v>
      </c>
      <c r="B6" s="73"/>
      <c r="C6" s="73" t="s">
        <v>23</v>
      </c>
      <c r="D6" s="73"/>
    </row>
    <row r="7" spans="1:4" s="57" customFormat="1" ht="42.75" customHeight="1" x14ac:dyDescent="0.25">
      <c r="A7" s="55" t="s">
        <v>24</v>
      </c>
      <c r="B7" s="56">
        <f>'PS CLAS année'!e*0.6</f>
        <v>0</v>
      </c>
      <c r="C7" s="55" t="s">
        <v>25</v>
      </c>
      <c r="D7" s="56" t="e">
        <f>'PS CLAS année'!ae*0.6</f>
        <v>#DIV/0!</v>
      </c>
    </row>
    <row r="8" spans="1:4" s="57" customFormat="1" x14ac:dyDescent="0.25">
      <c r="A8" s="58" t="s">
        <v>26</v>
      </c>
      <c r="B8" s="59">
        <f>'PS CLAS année'!f*0.6</f>
        <v>0</v>
      </c>
      <c r="C8" s="58" t="s">
        <v>27</v>
      </c>
      <c r="D8" s="59" t="e">
        <f>'PS CLAS année'!D8*0.6</f>
        <v>#DIV/0!</v>
      </c>
    </row>
    <row r="9" spans="1:4" s="57" customFormat="1" x14ac:dyDescent="0.25">
      <c r="A9" s="58" t="s">
        <v>28</v>
      </c>
      <c r="B9" s="59">
        <f>'PS CLAS année'!g*0.6</f>
        <v>0</v>
      </c>
      <c r="C9" s="55" t="s">
        <v>29</v>
      </c>
      <c r="D9" s="56">
        <f>'PS CLAS année'!af*0.6</f>
        <v>0</v>
      </c>
    </row>
    <row r="10" spans="1:4" s="57" customFormat="1" x14ac:dyDescent="0.25">
      <c r="A10" s="58" t="s">
        <v>30</v>
      </c>
      <c r="B10" s="59">
        <f>'PS CLAS année'!B10*0.6</f>
        <v>0</v>
      </c>
      <c r="C10" s="58" t="s">
        <v>31</v>
      </c>
      <c r="D10" s="59">
        <f>'PS CLAS année'!D10*0.6</f>
        <v>0</v>
      </c>
    </row>
    <row r="11" spans="1:4" s="57" customFormat="1" x14ac:dyDescent="0.25">
      <c r="A11" s="55" t="s">
        <v>32</v>
      </c>
      <c r="B11" s="60">
        <f>'PS CLAS année'!B11*0.6</f>
        <v>0</v>
      </c>
      <c r="C11" s="58" t="s">
        <v>33</v>
      </c>
      <c r="D11" s="59">
        <f>'PS CLAS année'!D11*0.6</f>
        <v>0</v>
      </c>
    </row>
    <row r="12" spans="1:4" s="57" customFormat="1" x14ac:dyDescent="0.25">
      <c r="A12" s="58" t="s">
        <v>34</v>
      </c>
      <c r="B12" s="59">
        <f>'PS CLAS année'!h*0.6</f>
        <v>0</v>
      </c>
      <c r="C12" s="58" t="s">
        <v>35</v>
      </c>
      <c r="D12" s="59">
        <f>'PS CLAS année'!D12*0.6</f>
        <v>0</v>
      </c>
    </row>
    <row r="13" spans="1:4" s="57" customFormat="1" x14ac:dyDescent="0.25">
      <c r="A13" s="61" t="s">
        <v>36</v>
      </c>
      <c r="B13" s="59">
        <f>'PS CLAS année'!i*0.6</f>
        <v>0</v>
      </c>
      <c r="C13" s="58" t="s">
        <v>37</v>
      </c>
      <c r="D13" s="59">
        <f>'PS CLAS année'!ag*0.6</f>
        <v>0</v>
      </c>
    </row>
    <row r="14" spans="1:4" s="57" customFormat="1" x14ac:dyDescent="0.25">
      <c r="A14" s="58" t="s">
        <v>98</v>
      </c>
      <c r="B14" s="59">
        <f>'PS CLAS année'!j*0.6</f>
        <v>0</v>
      </c>
      <c r="C14" s="58" t="s">
        <v>101</v>
      </c>
      <c r="D14" s="59">
        <f>'PS CLAS année'!D14*0.6</f>
        <v>0</v>
      </c>
    </row>
    <row r="15" spans="1:4" s="57" customFormat="1" x14ac:dyDescent="0.25">
      <c r="A15" s="58" t="s">
        <v>38</v>
      </c>
      <c r="B15" s="59">
        <f>'PS CLAS année'!k*0.6</f>
        <v>0</v>
      </c>
      <c r="C15" s="58" t="s">
        <v>39</v>
      </c>
      <c r="D15" s="59">
        <f>'PS CLAS année'!ah*0.6</f>
        <v>0</v>
      </c>
    </row>
    <row r="16" spans="1:4" s="57" customFormat="1" x14ac:dyDescent="0.25">
      <c r="A16" s="55" t="s">
        <v>40</v>
      </c>
      <c r="B16" s="60">
        <f>'PS CLAS année'!B16*0.6</f>
        <v>0</v>
      </c>
      <c r="C16" s="58" t="s">
        <v>41</v>
      </c>
      <c r="D16" s="59">
        <f>'PS CLAS année'!D16*0.6</f>
        <v>0</v>
      </c>
    </row>
    <row r="17" spans="1:4" s="57" customFormat="1" x14ac:dyDescent="0.25">
      <c r="A17" s="58" t="s">
        <v>96</v>
      </c>
      <c r="B17" s="59">
        <f>'PS CLAS année'!m*0.6</f>
        <v>0</v>
      </c>
      <c r="C17" s="58" t="s">
        <v>42</v>
      </c>
      <c r="D17" s="59">
        <f>'PS CLAS année'!ai*0.6</f>
        <v>0</v>
      </c>
    </row>
    <row r="18" spans="1:4" s="57" customFormat="1" x14ac:dyDescent="0.25">
      <c r="A18" s="61" t="s">
        <v>43</v>
      </c>
      <c r="B18" s="59">
        <f>'PS CLAS année'!n*0.6</f>
        <v>0</v>
      </c>
      <c r="C18" s="58" t="s">
        <v>103</v>
      </c>
      <c r="D18" s="59">
        <f>'PS CLAS année'!D18*0.6</f>
        <v>0</v>
      </c>
    </row>
    <row r="19" spans="1:4" s="57" customFormat="1" x14ac:dyDescent="0.25">
      <c r="A19" s="58" t="s">
        <v>44</v>
      </c>
      <c r="B19" s="59">
        <f>'PS CLAS année'!o*0.6</f>
        <v>0</v>
      </c>
      <c r="C19" s="58" t="s">
        <v>45</v>
      </c>
      <c r="D19" s="59">
        <f>'PS CLAS année'!aj*0.6</f>
        <v>0</v>
      </c>
    </row>
    <row r="20" spans="1:4" s="57" customFormat="1" x14ac:dyDescent="0.25">
      <c r="A20" s="58" t="s">
        <v>100</v>
      </c>
      <c r="B20" s="59">
        <f>'PS CLAS année'!p*0.6</f>
        <v>0</v>
      </c>
      <c r="C20" s="58"/>
      <c r="D20" s="59"/>
    </row>
    <row r="21" spans="1:4" s="57" customFormat="1" x14ac:dyDescent="0.25">
      <c r="A21" s="55" t="s">
        <v>46</v>
      </c>
      <c r="B21" s="60">
        <f>'PS CLAS année'!q*0.6</f>
        <v>0</v>
      </c>
      <c r="C21" s="58"/>
      <c r="D21" s="59"/>
    </row>
    <row r="22" spans="1:4" s="57" customFormat="1" x14ac:dyDescent="0.25">
      <c r="A22" s="58" t="s">
        <v>47</v>
      </c>
      <c r="B22" s="59">
        <f>'PS CLAS année'!B22*0.6</f>
        <v>0</v>
      </c>
      <c r="C22" s="58"/>
      <c r="D22" s="59"/>
    </row>
    <row r="23" spans="1:4" s="57" customFormat="1" x14ac:dyDescent="0.25">
      <c r="A23" s="58" t="s">
        <v>48</v>
      </c>
      <c r="B23" s="59">
        <f>'PS CLAS année'!B23*0.6</f>
        <v>0</v>
      </c>
      <c r="C23" s="58"/>
      <c r="D23" s="59"/>
    </row>
    <row r="24" spans="1:4" s="57" customFormat="1" x14ac:dyDescent="0.25">
      <c r="A24" s="61"/>
      <c r="B24" s="59"/>
      <c r="C24" s="61"/>
      <c r="D24" s="59"/>
    </row>
    <row r="25" spans="1:4" s="57" customFormat="1" x14ac:dyDescent="0.25">
      <c r="A25" s="55" t="s">
        <v>49</v>
      </c>
      <c r="B25" s="60">
        <f>'PS CLAS année'!B25*0.6</f>
        <v>0</v>
      </c>
      <c r="C25" s="58"/>
      <c r="D25" s="59"/>
    </row>
    <row r="26" spans="1:4" s="57" customFormat="1" x14ac:dyDescent="0.25">
      <c r="A26" s="58" t="s">
        <v>50</v>
      </c>
      <c r="B26" s="59">
        <f>'PS CLAS année'!u*0.6</f>
        <v>0</v>
      </c>
      <c r="C26" s="61"/>
      <c r="D26" s="59"/>
    </row>
    <row r="27" spans="1:4" s="57" customFormat="1" x14ac:dyDescent="0.25">
      <c r="A27" s="58" t="s">
        <v>51</v>
      </c>
      <c r="B27" s="59">
        <f>'PS CLAS année'!v*0.6</f>
        <v>0</v>
      </c>
      <c r="C27" s="58" t="s">
        <v>52</v>
      </c>
      <c r="D27" s="59"/>
    </row>
    <row r="28" spans="1:4" s="57" customFormat="1" x14ac:dyDescent="0.25">
      <c r="A28" s="58" t="s">
        <v>53</v>
      </c>
      <c r="B28" s="59">
        <f>'PS CLAS année'!w*0.6</f>
        <v>0</v>
      </c>
      <c r="C28" s="58"/>
      <c r="D28" s="59"/>
    </row>
    <row r="29" spans="1:4" s="57" customFormat="1" x14ac:dyDescent="0.25">
      <c r="A29" s="55" t="s">
        <v>54</v>
      </c>
      <c r="B29" s="60">
        <f>'PS CLAS année'!x*0.6</f>
        <v>0</v>
      </c>
      <c r="C29" s="61"/>
      <c r="D29" s="59"/>
    </row>
    <row r="30" spans="1:4" s="57" customFormat="1" x14ac:dyDescent="0.25">
      <c r="A30" s="61" t="s">
        <v>55</v>
      </c>
      <c r="B30" s="59">
        <f>'PS CLAS année'!y*0.6</f>
        <v>0</v>
      </c>
      <c r="C30" s="61"/>
      <c r="D30" s="59"/>
    </row>
    <row r="31" spans="1:4" s="57" customFormat="1" x14ac:dyDescent="0.25">
      <c r="A31" s="55" t="s">
        <v>56</v>
      </c>
      <c r="B31" s="62">
        <f>'PS CLAS année'!z*0.6</f>
        <v>0</v>
      </c>
      <c r="C31" s="55" t="s">
        <v>57</v>
      </c>
      <c r="D31" s="56">
        <f>'PS CLAS année'!as*0.6</f>
        <v>0</v>
      </c>
    </row>
    <row r="32" spans="1:4" s="57" customFormat="1" x14ac:dyDescent="0.25">
      <c r="A32" s="61" t="s">
        <v>58</v>
      </c>
      <c r="B32" s="59">
        <f>'PS CLAS année'!B32*0.6</f>
        <v>0</v>
      </c>
      <c r="C32" s="58" t="s">
        <v>59</v>
      </c>
      <c r="D32" s="59">
        <f>'PS CLAS année'!D32*0.6</f>
        <v>0</v>
      </c>
    </row>
    <row r="33" spans="1:4" s="57" customFormat="1" x14ac:dyDescent="0.25">
      <c r="A33" s="55" t="s">
        <v>60</v>
      </c>
      <c r="B33" s="59">
        <f>'PS CLAS année'!at*0.6</f>
        <v>0</v>
      </c>
      <c r="C33" s="55" t="s">
        <v>61</v>
      </c>
      <c r="D33" s="56">
        <f>'PS CLAS année'!ay*0.6</f>
        <v>0</v>
      </c>
    </row>
    <row r="34" spans="1:4" s="57" customFormat="1" ht="17.25" customHeight="1" x14ac:dyDescent="0.25">
      <c r="A34" s="61" t="s">
        <v>99</v>
      </c>
      <c r="B34" s="59">
        <f>'PS CLAS année'!au*0.6</f>
        <v>0</v>
      </c>
      <c r="C34" s="61" t="s">
        <v>62</v>
      </c>
      <c r="D34" s="63">
        <f>'PS CLAS année'!D34*0.6</f>
        <v>0</v>
      </c>
    </row>
    <row r="35" spans="1:4" s="57" customFormat="1" ht="31.5" x14ac:dyDescent="0.25">
      <c r="A35" s="55" t="s">
        <v>63</v>
      </c>
      <c r="B35" s="60">
        <f>'PS CLAS année'!av*0.6</f>
        <v>0</v>
      </c>
      <c r="C35" s="55" t="s">
        <v>64</v>
      </c>
      <c r="D35" s="56">
        <f>'PS CLAS année'!az*0.6</f>
        <v>0</v>
      </c>
    </row>
    <row r="36" spans="1:4" s="57" customFormat="1" x14ac:dyDescent="0.25">
      <c r="A36" s="61" t="s">
        <v>65</v>
      </c>
      <c r="B36" s="64">
        <f>'PS CLAS année'!B36*0.6</f>
        <v>0</v>
      </c>
      <c r="C36" s="61" t="s">
        <v>66</v>
      </c>
      <c r="D36" s="63">
        <f>'PS CLAS année'!D36*0.6</f>
        <v>0</v>
      </c>
    </row>
    <row r="37" spans="1:4" s="71" customFormat="1" x14ac:dyDescent="0.25">
      <c r="A37" s="68" t="s">
        <v>67</v>
      </c>
      <c r="B37" s="69">
        <f>'PS CLAS année'!B37*0.6</f>
        <v>0</v>
      </c>
      <c r="C37" s="68" t="s">
        <v>68</v>
      </c>
      <c r="D37" s="70" t="e">
        <f>'PS CLAS année'!ba*0.6</f>
        <v>#DIV/0!</v>
      </c>
    </row>
    <row r="38" spans="1:4" ht="31.5" x14ac:dyDescent="0.25">
      <c r="A38" s="65" t="s">
        <v>69</v>
      </c>
      <c r="B38" s="66">
        <f>'PS CLAS année'!B38*0.6</f>
        <v>0</v>
      </c>
      <c r="C38" s="65" t="s">
        <v>70</v>
      </c>
      <c r="D38" s="67">
        <f>'PS CLAS année'!D38*0.6</f>
        <v>0</v>
      </c>
    </row>
    <row r="39" spans="1:4" x14ac:dyDescent="0.25">
      <c r="A39" s="44" t="s">
        <v>71</v>
      </c>
      <c r="B39" s="45">
        <f>'PS CLAS année'!B39*0.6</f>
        <v>0</v>
      </c>
      <c r="C39" s="44" t="s">
        <v>72</v>
      </c>
      <c r="D39" s="46">
        <f>'PS CLAS année'!D39*0.6</f>
        <v>0</v>
      </c>
    </row>
    <row r="40" spans="1:4" ht="31.5" x14ac:dyDescent="0.25">
      <c r="A40" s="44" t="s">
        <v>73</v>
      </c>
      <c r="B40" s="45">
        <f>'PS CLAS année'!B40*0.6</f>
        <v>0</v>
      </c>
      <c r="C40" s="44" t="s">
        <v>74</v>
      </c>
      <c r="D40" s="46">
        <f>'PS CLAS année'!D40*0.6</f>
        <v>0</v>
      </c>
    </row>
    <row r="41" spans="1:4" x14ac:dyDescent="0.25">
      <c r="A41" s="44" t="s">
        <v>75</v>
      </c>
      <c r="B41" s="45">
        <f>'PS CLAS année'!B41*0.6</f>
        <v>0</v>
      </c>
      <c r="C41" s="50" t="s">
        <v>76</v>
      </c>
      <c r="D41" s="46">
        <f>'PS CLAS année'!D41*0.6</f>
        <v>0</v>
      </c>
    </row>
    <row r="42" spans="1:4" s="71" customFormat="1" x14ac:dyDescent="0.25">
      <c r="A42" s="68" t="s">
        <v>77</v>
      </c>
      <c r="B42" s="69">
        <f>'PS CLAS année'!B42*0.6</f>
        <v>0</v>
      </c>
      <c r="C42" s="68" t="s">
        <v>77</v>
      </c>
      <c r="D42" s="72" t="e">
        <f>'PS CLAS année'!D42*0.6</f>
        <v>#DIV/0!</v>
      </c>
    </row>
    <row r="43" spans="1:4" x14ac:dyDescent="0.25">
      <c r="A43" s="47" t="s">
        <v>78</v>
      </c>
    </row>
    <row r="45" spans="1:4" x14ac:dyDescent="0.25">
      <c r="A45" s="40" t="s">
        <v>82</v>
      </c>
    </row>
    <row r="46" spans="1:4" x14ac:dyDescent="0.25">
      <c r="A46" s="40"/>
    </row>
    <row r="47" spans="1:4" x14ac:dyDescent="0.25">
      <c r="A47" s="48" t="s">
        <v>81</v>
      </c>
    </row>
  </sheetData>
  <mergeCells count="3">
    <mergeCell ref="A1:D1"/>
    <mergeCell ref="A4:B4"/>
    <mergeCell ref="C2:D2"/>
  </mergeCells>
  <hyperlinks>
    <hyperlink ref="C9" r:id="rId1" location="_ftn2" xr:uid="{58022478-CFCF-4C3D-B25E-D4C4D4707E9D}"/>
  </hyperlink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1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0c9208-9338-4f78-802c-69e73f4b5652">
      <Terms xmlns="http://schemas.microsoft.com/office/infopath/2007/PartnerControls"/>
    </lcf76f155ced4ddcb4097134ff3c332f>
    <TaxCatchAll xmlns="1e462cc0-b131-4fed-9ddd-8757d0b9095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AC072EB7F2A24ABED06C537C1A98BD" ma:contentTypeVersion="11" ma:contentTypeDescription="Crée un document." ma:contentTypeScope="" ma:versionID="20e01658fc437e4f6fb453742f81f24f">
  <xsd:schema xmlns:xsd="http://www.w3.org/2001/XMLSchema" xmlns:xs="http://www.w3.org/2001/XMLSchema" xmlns:p="http://schemas.microsoft.com/office/2006/metadata/properties" xmlns:ns2="900c9208-9338-4f78-802c-69e73f4b5652" xmlns:ns3="1e462cc0-b131-4fed-9ddd-8757d0b9095b" targetNamespace="http://schemas.microsoft.com/office/2006/metadata/properties" ma:root="true" ma:fieldsID="a31163ff8617d03f9ffd836daa916a9a" ns2:_="" ns3:_="">
    <xsd:import namespace="900c9208-9338-4f78-802c-69e73f4b5652"/>
    <xsd:import namespace="1e462cc0-b131-4fed-9ddd-8757d0b90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c9208-9338-4f78-802c-69e73f4b5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62cc0-b131-4fed-9ddd-8757d0b90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b3ea28-1eb5-446c-a242-06c7900f1506}" ma:internalName="TaxCatchAll" ma:showField="CatchAllData" ma:web="1e462cc0-b131-4fed-9ddd-8757d0b90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B9B5DB-7FE8-4771-AB4A-647F7E1AC277}">
  <ds:schemaRefs>
    <ds:schemaRef ds:uri="http://schemas.microsoft.com/office/2006/metadata/properties"/>
    <ds:schemaRef ds:uri="http://schemas.microsoft.com/office/infopath/2007/PartnerControls"/>
    <ds:schemaRef ds:uri="900c9208-9338-4f78-802c-69e73f4b5652"/>
    <ds:schemaRef ds:uri="1e462cc0-b131-4fed-9ddd-8757d0b9095b"/>
  </ds:schemaRefs>
</ds:datastoreItem>
</file>

<file path=customXml/itemProps2.xml><?xml version="1.0" encoding="utf-8"?>
<ds:datastoreItem xmlns:ds="http://schemas.openxmlformats.org/officeDocument/2006/customXml" ds:itemID="{8CF591BC-C54C-4D40-89C8-352E68E80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0c9208-9338-4f78-802c-69e73f4b5652"/>
    <ds:schemaRef ds:uri="1e462cc0-b131-4fed-9ddd-8757d0b90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3CB202-D28E-42AC-A4C5-7C389BFEF2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168</vt:i4>
      </vt:variant>
    </vt:vector>
  </HeadingPairs>
  <TitlesOfParts>
    <vt:vector size="172" baseType="lpstr">
      <vt:lpstr>Fiche de calcul</vt:lpstr>
      <vt:lpstr>PS CLAS année</vt:lpstr>
      <vt:lpstr>sept-dec 26</vt:lpstr>
      <vt:lpstr>janvier-juillet 27</vt:lpstr>
      <vt:lpstr>'janvier-juillet 27'!_ftn2</vt:lpstr>
      <vt:lpstr>'PS CLAS année'!_ftn2</vt:lpstr>
      <vt:lpstr>'sept-dec 26'!_ftn2</vt:lpstr>
      <vt:lpstr>'janvier-juillet 27'!_ftn3</vt:lpstr>
      <vt:lpstr>'PS CLAS année'!_ftn3</vt:lpstr>
      <vt:lpstr>'sept-dec 26'!_ftn3</vt:lpstr>
      <vt:lpstr>'janvier-juillet 27'!_ftn4</vt:lpstr>
      <vt:lpstr>'PS CLAS année'!_ftn4</vt:lpstr>
      <vt:lpstr>'sept-dec 26'!_ftn4</vt:lpstr>
      <vt:lpstr>'janvier-juillet 27'!_ftnref1</vt:lpstr>
      <vt:lpstr>'PS CLAS année'!_ftnref1</vt:lpstr>
      <vt:lpstr>'sept-dec 26'!_ftnref1</vt:lpstr>
      <vt:lpstr>'janvier-juillet 27'!_ftnref2</vt:lpstr>
      <vt:lpstr>'PS CLAS année'!_ftnref2</vt:lpstr>
      <vt:lpstr>'sept-dec 26'!_ftnref2</vt:lpstr>
      <vt:lpstr>'janvier-juillet 27'!_ftnref4</vt:lpstr>
      <vt:lpstr>'PS CLAS année'!_ftnref4</vt:lpstr>
      <vt:lpstr>'sept-dec 26'!_ftnref4</vt:lpstr>
      <vt:lpstr>'janvier-juillet 27'!ac</vt:lpstr>
      <vt:lpstr>'PS CLAS année'!ac</vt:lpstr>
      <vt:lpstr>'sept-dec 26'!ac</vt:lpstr>
      <vt:lpstr>'janvier-juillet 27'!ad</vt:lpstr>
      <vt:lpstr>'PS CLAS année'!ad</vt:lpstr>
      <vt:lpstr>'sept-dec 26'!ad</vt:lpstr>
      <vt:lpstr>'janvier-juillet 27'!ae</vt:lpstr>
      <vt:lpstr>'PS CLAS année'!ae</vt:lpstr>
      <vt:lpstr>'sept-dec 26'!ae</vt:lpstr>
      <vt:lpstr>'janvier-juillet 27'!af</vt:lpstr>
      <vt:lpstr>'PS CLAS année'!af</vt:lpstr>
      <vt:lpstr>'sept-dec 26'!af</vt:lpstr>
      <vt:lpstr>'janvier-juillet 27'!ag</vt:lpstr>
      <vt:lpstr>'PS CLAS année'!ag</vt:lpstr>
      <vt:lpstr>'sept-dec 26'!ag</vt:lpstr>
      <vt:lpstr>'janvier-juillet 27'!ah</vt:lpstr>
      <vt:lpstr>'PS CLAS année'!ah</vt:lpstr>
      <vt:lpstr>'sept-dec 26'!ah</vt:lpstr>
      <vt:lpstr>'janvier-juillet 27'!ai</vt:lpstr>
      <vt:lpstr>'PS CLAS année'!ai</vt:lpstr>
      <vt:lpstr>'sept-dec 26'!ai</vt:lpstr>
      <vt:lpstr>'janvier-juillet 27'!aj</vt:lpstr>
      <vt:lpstr>'PS CLAS année'!aj</vt:lpstr>
      <vt:lpstr>'sept-dec 26'!aj</vt:lpstr>
      <vt:lpstr>'janvier-juillet 27'!ak</vt:lpstr>
      <vt:lpstr>'PS CLAS année'!ak</vt:lpstr>
      <vt:lpstr>'sept-dec 26'!ak</vt:lpstr>
      <vt:lpstr>'janvier-juillet 27'!al</vt:lpstr>
      <vt:lpstr>'PS CLAS année'!al</vt:lpstr>
      <vt:lpstr>'sept-dec 26'!al</vt:lpstr>
      <vt:lpstr>'janvier-juillet 27'!am</vt:lpstr>
      <vt:lpstr>'PS CLAS année'!am</vt:lpstr>
      <vt:lpstr>'sept-dec 26'!am</vt:lpstr>
      <vt:lpstr>'janvier-juillet 27'!an</vt:lpstr>
      <vt:lpstr>'PS CLAS année'!an</vt:lpstr>
      <vt:lpstr>'sept-dec 26'!an</vt:lpstr>
      <vt:lpstr>'janvier-juillet 27'!ao</vt:lpstr>
      <vt:lpstr>'PS CLAS année'!ao</vt:lpstr>
      <vt:lpstr>'sept-dec 26'!ao</vt:lpstr>
      <vt:lpstr>'janvier-juillet 27'!ap</vt:lpstr>
      <vt:lpstr>'PS CLAS année'!ap</vt:lpstr>
      <vt:lpstr>'sept-dec 26'!ap</vt:lpstr>
      <vt:lpstr>'janvier-juillet 27'!aq</vt:lpstr>
      <vt:lpstr>'PS CLAS année'!aq</vt:lpstr>
      <vt:lpstr>'sept-dec 26'!aq</vt:lpstr>
      <vt:lpstr>'janvier-juillet 27'!ar</vt:lpstr>
      <vt:lpstr>'PS CLAS année'!ar</vt:lpstr>
      <vt:lpstr>'sept-dec 26'!ar</vt:lpstr>
      <vt:lpstr>'janvier-juillet 27'!as</vt:lpstr>
      <vt:lpstr>'PS CLAS année'!as</vt:lpstr>
      <vt:lpstr>'sept-dec 26'!as</vt:lpstr>
      <vt:lpstr>'janvier-juillet 27'!at</vt:lpstr>
      <vt:lpstr>'PS CLAS année'!at</vt:lpstr>
      <vt:lpstr>'sept-dec 26'!at</vt:lpstr>
      <vt:lpstr>'janvier-juillet 27'!au</vt:lpstr>
      <vt:lpstr>'PS CLAS année'!au</vt:lpstr>
      <vt:lpstr>'sept-dec 26'!au</vt:lpstr>
      <vt:lpstr>'janvier-juillet 27'!av</vt:lpstr>
      <vt:lpstr>'PS CLAS année'!av</vt:lpstr>
      <vt:lpstr>'sept-dec 26'!av</vt:lpstr>
      <vt:lpstr>'janvier-juillet 27'!ay</vt:lpstr>
      <vt:lpstr>'PS CLAS année'!ay</vt:lpstr>
      <vt:lpstr>'sept-dec 26'!ay</vt:lpstr>
      <vt:lpstr>'janvier-juillet 27'!az</vt:lpstr>
      <vt:lpstr>'PS CLAS année'!az</vt:lpstr>
      <vt:lpstr>'sept-dec 26'!az</vt:lpstr>
      <vt:lpstr>'janvier-juillet 27'!ba</vt:lpstr>
      <vt:lpstr>'PS CLAS année'!ba</vt:lpstr>
      <vt:lpstr>'sept-dec 26'!ba</vt:lpstr>
      <vt:lpstr>'janvier-juillet 27'!d</vt:lpstr>
      <vt:lpstr>'PS CLAS année'!d</vt:lpstr>
      <vt:lpstr>'sept-dec 26'!d</vt:lpstr>
      <vt:lpstr>'janvier-juillet 27'!e</vt:lpstr>
      <vt:lpstr>'PS CLAS année'!e</vt:lpstr>
      <vt:lpstr>'sept-dec 26'!e</vt:lpstr>
      <vt:lpstr>'janvier-juillet 27'!f</vt:lpstr>
      <vt:lpstr>'PS CLAS année'!f</vt:lpstr>
      <vt:lpstr>'sept-dec 26'!f</vt:lpstr>
      <vt:lpstr>'janvier-juillet 27'!g</vt:lpstr>
      <vt:lpstr>'PS CLAS année'!g</vt:lpstr>
      <vt:lpstr>'sept-dec 26'!g</vt:lpstr>
      <vt:lpstr>'janvier-juillet 27'!h</vt:lpstr>
      <vt:lpstr>'PS CLAS année'!h</vt:lpstr>
      <vt:lpstr>'sept-dec 26'!h</vt:lpstr>
      <vt:lpstr>'janvier-juillet 27'!i</vt:lpstr>
      <vt:lpstr>'PS CLAS année'!i</vt:lpstr>
      <vt:lpstr>'sept-dec 26'!i</vt:lpstr>
      <vt:lpstr>'janvier-juillet 27'!j</vt:lpstr>
      <vt:lpstr>'PS CLAS année'!j</vt:lpstr>
      <vt:lpstr>'sept-dec 26'!j</vt:lpstr>
      <vt:lpstr>'janvier-juillet 27'!k</vt:lpstr>
      <vt:lpstr>'PS CLAS année'!k</vt:lpstr>
      <vt:lpstr>'sept-dec 26'!k</vt:lpstr>
      <vt:lpstr>'janvier-juillet 27'!m</vt:lpstr>
      <vt:lpstr>'PS CLAS année'!m</vt:lpstr>
      <vt:lpstr>'sept-dec 26'!m</vt:lpstr>
      <vt:lpstr>'janvier-juillet 27'!n</vt:lpstr>
      <vt:lpstr>'PS CLAS année'!n</vt:lpstr>
      <vt:lpstr>'sept-dec 26'!n</vt:lpstr>
      <vt:lpstr>'janvier-juillet 27'!o</vt:lpstr>
      <vt:lpstr>'PS CLAS année'!o</vt:lpstr>
      <vt:lpstr>'sept-dec 26'!o</vt:lpstr>
      <vt:lpstr>'janvier-juillet 27'!p</vt:lpstr>
      <vt:lpstr>'PS CLAS année'!p</vt:lpstr>
      <vt:lpstr>'sept-dec 26'!p</vt:lpstr>
      <vt:lpstr>'janvier-juillet 27'!q</vt:lpstr>
      <vt:lpstr>'PS CLAS année'!q</vt:lpstr>
      <vt:lpstr>'sept-dec 26'!q</vt:lpstr>
      <vt:lpstr>'janvier-juillet 27'!s</vt:lpstr>
      <vt:lpstr>'PS CLAS année'!s</vt:lpstr>
      <vt:lpstr>'sept-dec 26'!s</vt:lpstr>
      <vt:lpstr>'janvier-juillet 27'!Texte176</vt:lpstr>
      <vt:lpstr>'PS CLAS année'!Texte176</vt:lpstr>
      <vt:lpstr>'sept-dec 26'!Texte176</vt:lpstr>
      <vt:lpstr>'janvier-juillet 27'!Texte178</vt:lpstr>
      <vt:lpstr>'PS CLAS année'!Texte178</vt:lpstr>
      <vt:lpstr>'sept-dec 26'!Texte178</vt:lpstr>
      <vt:lpstr>'janvier-juillet 27'!Texte228</vt:lpstr>
      <vt:lpstr>'PS CLAS année'!Texte228</vt:lpstr>
      <vt:lpstr>'sept-dec 26'!Texte228</vt:lpstr>
      <vt:lpstr>'janvier-juillet 27'!Texte243</vt:lpstr>
      <vt:lpstr>'PS CLAS année'!Texte243</vt:lpstr>
      <vt:lpstr>'sept-dec 26'!Texte243</vt:lpstr>
      <vt:lpstr>'janvier-juillet 27'!Texte244</vt:lpstr>
      <vt:lpstr>'PS CLAS année'!Texte244</vt:lpstr>
      <vt:lpstr>'sept-dec 26'!Texte244</vt:lpstr>
      <vt:lpstr>'janvier-juillet 27'!Texte70</vt:lpstr>
      <vt:lpstr>'PS CLAS année'!Texte70</vt:lpstr>
      <vt:lpstr>'sept-dec 26'!Texte70</vt:lpstr>
      <vt:lpstr>'janvier-juillet 27'!u</vt:lpstr>
      <vt:lpstr>'PS CLAS année'!u</vt:lpstr>
      <vt:lpstr>'sept-dec 26'!u</vt:lpstr>
      <vt:lpstr>'janvier-juillet 27'!v</vt:lpstr>
      <vt:lpstr>'PS CLAS année'!v</vt:lpstr>
      <vt:lpstr>'sept-dec 26'!v</vt:lpstr>
      <vt:lpstr>'janvier-juillet 27'!w</vt:lpstr>
      <vt:lpstr>'PS CLAS année'!w</vt:lpstr>
      <vt:lpstr>'sept-dec 26'!w</vt:lpstr>
      <vt:lpstr>'janvier-juillet 27'!x</vt:lpstr>
      <vt:lpstr>'PS CLAS année'!x</vt:lpstr>
      <vt:lpstr>'sept-dec 26'!x</vt:lpstr>
      <vt:lpstr>'janvier-juillet 27'!y</vt:lpstr>
      <vt:lpstr>'PS CLAS année'!y</vt:lpstr>
      <vt:lpstr>'sept-dec 26'!y</vt:lpstr>
      <vt:lpstr>'janvier-juillet 27'!z</vt:lpstr>
      <vt:lpstr>'PS CLAS année'!z</vt:lpstr>
      <vt:lpstr>'sept-dec 26'!z</vt:lpstr>
      <vt:lpstr>'janvier-juillet 27'!Zone_d_impression</vt:lpstr>
      <vt:lpstr>'PS CLAS année'!Zone_d_impression</vt:lpstr>
      <vt:lpstr>'sept-dec 26'!Zone_d_impression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de Microsoft Office</dc:creator>
  <cp:keywords/>
  <dc:description/>
  <cp:lastModifiedBy>Regine VALLEZ-BRU 401</cp:lastModifiedBy>
  <cp:revision/>
  <dcterms:created xsi:type="dcterms:W3CDTF">2021-07-20T12:13:38Z</dcterms:created>
  <dcterms:modified xsi:type="dcterms:W3CDTF">2026-06-01T09:50:59Z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0x010100EDAC072EB7F2A24ABED06C537C1A98BD</vt:lpwstr>
  </property>
  <property fmtid="{D5CDD505-2E9C-101B-9397-08002B2CF9AE}" pid="3" name="MediaServiceImageTags">
    <vt:lpwstr/>
  </property>
</Properties>
</file>