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A-OSP\9_RESSOURCES&amp;RESEAUX\4-Caf.fr\vérifier si a ajouter\"/>
    </mc:Choice>
  </mc:AlternateContent>
  <xr:revisionPtr revIDLastSave="0" documentId="8_{2A4ADFD2-9F22-4F6C-B219-532E1DA12724}" xr6:coauthVersionLast="47" xr6:coauthVersionMax="47" xr10:uidLastSave="{00000000-0000-0000-0000-000000000000}"/>
  <bookViews>
    <workbookView xWindow="2745" yWindow="2295" windowWidth="21270" windowHeight="11385" xr2:uid="{DC6C8CF4-53D9-47A2-A76B-7BFD3AC87FBE}"/>
  </bookViews>
  <sheets>
    <sheet name="Présentation" sheetId="6" r:id="rId1"/>
    <sheet name="Subvention EAJE MC-PAJE MAM" sheetId="1" r:id="rId2"/>
    <sheet name="Subvention RAM" sheetId="5" r:id="rId3"/>
    <sheet name="Subvention PAEI 2021 - EAJE PSU" sheetId="7" r:id="rId4"/>
    <sheet name="Feuil3" sheetId="3" state="hidden" r:id="rId5"/>
  </sheets>
  <definedNames>
    <definedName name="_ftn1" localSheetId="1">'Subvention EAJE MC-PAJE MAM'!$K$27</definedName>
    <definedName name="_ftn1" localSheetId="3">'Subvention PAEI 2021 - EAJE PSU'!$K$27</definedName>
    <definedName name="_ftnref1" localSheetId="1">'Subvention EAJE MC-PAJE MAM'!$K$24</definedName>
    <definedName name="_ftnref1" localSheetId="3">'Subvention PAEI 2021 - EAJE PSU'!$K$24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 i="7" l="1"/>
  <c r="K1" i="5"/>
  <c r="K1" i="1"/>
  <c r="J51" i="7" l="1"/>
  <c r="K51" i="7" s="1"/>
  <c r="F63" i="7" l="1"/>
  <c r="J53" i="7"/>
  <c r="K53" i="7" s="1"/>
  <c r="J52" i="7"/>
  <c r="K52" i="7" s="1"/>
  <c r="J50" i="7"/>
  <c r="J49" i="7"/>
  <c r="K49" i="7" s="1"/>
  <c r="J47" i="7"/>
  <c r="K47" i="7" s="1"/>
  <c r="J43" i="7"/>
  <c r="J44" i="7" s="1"/>
  <c r="H43" i="7"/>
  <c r="C26" i="7"/>
  <c r="C25" i="7"/>
  <c r="H21" i="7"/>
  <c r="H23" i="7" s="1"/>
  <c r="G16" i="7"/>
  <c r="I13" i="7"/>
  <c r="I16" i="7" s="1"/>
  <c r="D9" i="7"/>
  <c r="F62" i="7" s="1"/>
  <c r="F64" i="7" s="1"/>
  <c r="F67" i="7" s="1"/>
  <c r="H6" i="7"/>
  <c r="G5" i="7"/>
  <c r="H26" i="7" s="1"/>
  <c r="K50" i="7" l="1"/>
  <c r="H25" i="7"/>
  <c r="H27" i="7" s="1"/>
  <c r="H32" i="7" s="1"/>
  <c r="H34" i="7" s="1"/>
  <c r="H36" i="7" s="1"/>
  <c r="I23" i="7"/>
  <c r="L43" i="7"/>
  <c r="H44" i="7"/>
  <c r="H37" i="7"/>
  <c r="I13" i="1"/>
  <c r="I16" i="1" s="1"/>
  <c r="H38" i="7" l="1"/>
  <c r="J45" i="7"/>
  <c r="J46" i="7" s="1"/>
  <c r="J54" i="7" s="1"/>
  <c r="H45" i="7"/>
  <c r="H46" i="7" s="1"/>
  <c r="K44" i="7"/>
  <c r="F32" i="5"/>
  <c r="H54" i="7" l="1"/>
  <c r="K54" i="7" s="1"/>
  <c r="L55" i="7" s="1"/>
  <c r="F66" i="7" s="1"/>
  <c r="F68" i="7" s="1"/>
  <c r="F70" i="7" s="1"/>
  <c r="K45" i="7"/>
  <c r="K46" i="7"/>
  <c r="D9" i="5"/>
  <c r="D9" i="1"/>
  <c r="K56" i="7" l="1"/>
  <c r="F46" i="5"/>
  <c r="F45" i="5"/>
  <c r="F20" i="5"/>
  <c r="F22" i="5" s="1"/>
  <c r="H21" i="1"/>
  <c r="H23" i="1" s="1"/>
  <c r="H25" i="1" s="1"/>
  <c r="F62" i="1"/>
  <c r="F61" i="1"/>
  <c r="F47" i="5" l="1"/>
  <c r="F50" i="5" s="1"/>
  <c r="F63" i="1"/>
  <c r="F66" i="1" s="1"/>
  <c r="G16" i="5"/>
  <c r="G16" i="1"/>
  <c r="H16" i="5" l="1"/>
  <c r="H13" i="5"/>
  <c r="H6" i="1" l="1"/>
  <c r="H7" i="5"/>
  <c r="I34" i="5" l="1"/>
  <c r="H34" i="5"/>
  <c r="I32" i="5"/>
  <c r="H32" i="5"/>
  <c r="H6" i="5"/>
  <c r="H5" i="5"/>
  <c r="G5" i="5" l="1"/>
  <c r="G5" i="1"/>
  <c r="H26" i="1" l="1"/>
  <c r="H27" i="1" s="1"/>
  <c r="H37" i="1"/>
  <c r="F34" i="5" l="1"/>
  <c r="E35" i="5" s="1"/>
  <c r="J51" i="1"/>
  <c r="K51" i="1" s="1"/>
  <c r="J43" i="1"/>
  <c r="J49" i="1" s="1"/>
  <c r="K49" i="1" s="1"/>
  <c r="H43" i="1"/>
  <c r="C26" i="1"/>
  <c r="C25" i="1"/>
  <c r="J50" i="1" l="1"/>
  <c r="K50" i="1" s="1"/>
  <c r="H44" i="1"/>
  <c r="E39" i="5"/>
  <c r="J44" i="1"/>
  <c r="I23" i="1"/>
  <c r="H45" i="1" s="1"/>
  <c r="H46" i="1" s="1"/>
  <c r="J52" i="1"/>
  <c r="K52" i="1" s="1"/>
  <c r="J47" i="1"/>
  <c r="K47" i="1" s="1"/>
  <c r="L43" i="1"/>
  <c r="K44" i="1" l="1"/>
  <c r="J45" i="1"/>
  <c r="J46" i="1" s="1"/>
  <c r="K46" i="1" s="1"/>
  <c r="F49" i="5"/>
  <c r="F51" i="5" s="1"/>
  <c r="E40" i="5"/>
  <c r="K45" i="1" l="1"/>
  <c r="H32" i="1"/>
  <c r="H34" i="1" s="1"/>
  <c r="H36" i="1" s="1"/>
  <c r="H38" i="1" s="1"/>
  <c r="F53" i="5"/>
  <c r="J53" i="1"/>
  <c r="H53" i="1"/>
  <c r="K53" i="1" l="1"/>
  <c r="L54" i="1" s="1"/>
  <c r="K55" i="1" s="1"/>
  <c r="F65" i="1" l="1"/>
  <c r="F67" i="1" l="1"/>
  <c r="F69" i="1" s="1"/>
</calcChain>
</file>

<file path=xl/sharedStrings.xml><?xml version="1.0" encoding="utf-8"?>
<sst xmlns="http://schemas.openxmlformats.org/spreadsheetml/2006/main" count="337" uniqueCount="165">
  <si>
    <t>RAM</t>
  </si>
  <si>
    <t>Nature de l'Equipement</t>
  </si>
  <si>
    <t>Nature des travaux</t>
  </si>
  <si>
    <t>Création</t>
  </si>
  <si>
    <t>Aménagement, transplantation</t>
  </si>
  <si>
    <t>nouvelles</t>
  </si>
  <si>
    <t>existantes</t>
  </si>
  <si>
    <t>Coût total des travaux</t>
  </si>
  <si>
    <t>Recettes totales</t>
  </si>
  <si>
    <t>Dépenses totales</t>
  </si>
  <si>
    <t>dont recettes extérieures</t>
  </si>
  <si>
    <t xml:space="preserve"> autres que subvention PC</t>
  </si>
  <si>
    <t>Total Places</t>
  </si>
  <si>
    <t>dont Gros œuvre</t>
  </si>
  <si>
    <t>dont Développement durable (Hqe, Bbc)</t>
  </si>
  <si>
    <t>Etape 1</t>
  </si>
  <si>
    <t>Déterminer la dépense subventionnable</t>
  </si>
  <si>
    <t>frais non subventionnables</t>
  </si>
  <si>
    <t>-</t>
  </si>
  <si>
    <t>=</t>
  </si>
  <si>
    <t>:</t>
  </si>
  <si>
    <t xml:space="preserve">soit Dépense subventionnable par place </t>
  </si>
  <si>
    <t>Etape 2</t>
  </si>
  <si>
    <t>Dépense subventionnable par place</t>
  </si>
  <si>
    <t>plafonnée à</t>
  </si>
  <si>
    <t>dépense subventionnable plafonnée par place</t>
  </si>
  <si>
    <t>Dépense subventionnable pour le projet</t>
  </si>
  <si>
    <t>dépense subventionnable pour le projet</t>
  </si>
  <si>
    <t>nb places</t>
  </si>
  <si>
    <t>x</t>
  </si>
  <si>
    <t>Déterminer le montant maximum de la subvention</t>
  </si>
  <si>
    <t>Etape 3</t>
  </si>
  <si>
    <t>Socle de base</t>
  </si>
  <si>
    <t>Montants par place</t>
  </si>
  <si>
    <t xml:space="preserve">Tranche 2 </t>
  </si>
  <si>
    <t xml:space="preserve">Tranche 3 </t>
  </si>
  <si>
    <t xml:space="preserve">Tranche 4 </t>
  </si>
  <si>
    <t xml:space="preserve">Tranche 1 </t>
  </si>
  <si>
    <t>Places nouvelles</t>
  </si>
  <si>
    <t>Places existantes</t>
  </si>
  <si>
    <t>Oui</t>
  </si>
  <si>
    <t>Non</t>
  </si>
  <si>
    <t>Option</t>
  </si>
  <si>
    <t>Etape 4</t>
  </si>
  <si>
    <t>Réajuster le montant de la subvention en prenant en compte les recettes</t>
  </si>
  <si>
    <t>Total ETP</t>
  </si>
  <si>
    <t>ETP existants</t>
  </si>
  <si>
    <t>ETP nouveaux</t>
  </si>
  <si>
    <t>Taux de cofinancement maximum</t>
  </si>
  <si>
    <t>Plafond de dépenses subventionnables</t>
  </si>
  <si>
    <t xml:space="preserve">Tous les autres projets  </t>
  </si>
  <si>
    <t>(900 € à 1200 €)</t>
  </si>
  <si>
    <t>Autres recettes</t>
  </si>
  <si>
    <t>Recettes manquantes</t>
  </si>
  <si>
    <t>Ecart retenu pour réajustement</t>
  </si>
  <si>
    <t>(0 € à 449,99 €)</t>
  </si>
  <si>
    <t>(450 € à 699,99 €)</t>
  </si>
  <si>
    <t>(700 € à 899,99 €)</t>
  </si>
  <si>
    <t>Subvention après réajustement</t>
  </si>
  <si>
    <t>Attention : Choix unique</t>
  </si>
  <si>
    <t>Subvention PC, limitée à dep. subventionnable</t>
  </si>
  <si>
    <t>Limitation à la subvention maximum</t>
  </si>
  <si>
    <t>si extension nb ETP</t>
  </si>
  <si>
    <t>&gt;= 50%</t>
  </si>
  <si>
    <t>= 0 ou &lt; 50%</t>
  </si>
  <si>
    <t>Majoration "gros œuvre"</t>
  </si>
  <si>
    <t>Majoration "développement durable"</t>
  </si>
  <si>
    <t>Majoration "rattrapage territorial" liée au taux de couverture en mode d'accueil</t>
  </si>
  <si>
    <t>Majoration "potentiel fiancier" modulée selon la richesse du territoire</t>
  </si>
  <si>
    <t>Déterminer le montant de la subvention avant réajustement</t>
  </si>
  <si>
    <t>Montant SUBVENTION par PLACE avant réajustement</t>
  </si>
  <si>
    <t>Déterminer le montant maximum de la subvention avant réajustement</t>
  </si>
  <si>
    <t>Montant SUBVENTION avant réajustement</t>
  </si>
  <si>
    <t>En cas d'aménagement ou de transplantation, l'Eaje a-t-il déjà bénéficié d'une subvention ?</t>
  </si>
  <si>
    <t xml:space="preserve">Si oui, année d'ouverture de l'équipement </t>
  </si>
  <si>
    <t xml:space="preserve">Total Places </t>
  </si>
  <si>
    <t xml:space="preserve">Si oui, année d'ouverture de l'équipement   </t>
  </si>
  <si>
    <t xml:space="preserve">En cas d'aménagement ou de transplantation, le RAM a-t-il déjà bénéficié d'une subvention ?   </t>
  </si>
  <si>
    <t>développement durable (Hqe ou Bbc)</t>
  </si>
  <si>
    <t>date prévisionnelle de passage en Cas</t>
  </si>
  <si>
    <t>Cet utilitaire est créé pour vous aider à calculer le montant de la subvention au titre du PIAJE</t>
  </si>
  <si>
    <t>UTILITAIRE POUR LE CALCUL DU PLAN D'INVESTISSEMENT POUR L'ACCUEIL DU JEUNE ENFANT (PIAJE)</t>
  </si>
  <si>
    <t>En fonction du projet, vous renseignerez l'une ou l'autre feuille.</t>
  </si>
  <si>
    <t>Seules les cases en blanc sont à saisir.</t>
  </si>
  <si>
    <t xml:space="preserve">ATTENTION : </t>
  </si>
  <si>
    <t xml:space="preserve">Les données à renseigner dans les cases en blanc </t>
  </si>
  <si>
    <t>Liste à choisir entre "Création" et "Aménagement, transplantation"</t>
  </si>
  <si>
    <t xml:space="preserve"> autres que subvention Piaje</t>
  </si>
  <si>
    <t>dont recettes extérieures autres que subvention Piaje</t>
  </si>
  <si>
    <t>Date prévisionnelle de passage en Cas</t>
  </si>
  <si>
    <t>Etape 1 :</t>
  </si>
  <si>
    <t>Frais non subventionnables</t>
  </si>
  <si>
    <t>Etape 3 :</t>
  </si>
  <si>
    <t>Tranches 1 à 4</t>
  </si>
  <si>
    <t>Saisir le nombre de places s'il s'agit d'un projet d'aménagement ou de transplantation</t>
  </si>
  <si>
    <t>Saisir le nombre de places quel que soit la nature des travaux.</t>
  </si>
  <si>
    <t>C6 - liste déroulante</t>
  </si>
  <si>
    <t>G6</t>
  </si>
  <si>
    <t>G7</t>
  </si>
  <si>
    <t>H9</t>
  </si>
  <si>
    <t>H11</t>
  </si>
  <si>
    <t>H12</t>
  </si>
  <si>
    <t>I14 - liste déroulante</t>
  </si>
  <si>
    <t>I15</t>
  </si>
  <si>
    <t>F16</t>
  </si>
  <si>
    <t>H22</t>
  </si>
  <si>
    <t>I49 à I52</t>
  </si>
  <si>
    <t>saisir le montant des autres recettes</t>
  </si>
  <si>
    <t>Saisir le montant totales des dépenses</t>
  </si>
  <si>
    <t>Saisir le montant des dépenses relatives aux travaux de Gros œuvre s'il y en a sinon mettre zéro</t>
  </si>
  <si>
    <t>Saisir le montant de développement durable (Hqe, Bbc) s'il y en a sinon mettre zéro</t>
  </si>
  <si>
    <r>
      <t>Comme le précise la Circulaire C - n°2018-003, "</t>
    </r>
    <r>
      <rPr>
        <i/>
        <sz val="11"/>
        <color theme="1"/>
        <rFont val="Arial"/>
        <family val="2"/>
      </rPr>
      <t>le Piaje ne paut pas être attribué à des places déjàs subventionnées au moyen d'un précédent plan crèche sauf si le bénéfice de l'aide à l'investissement précédente date depuis moins de 10 ans (ce délai se décompte à partir de la date d'ouverture de l'équipement).</t>
    </r>
  </si>
  <si>
    <r>
      <rPr>
        <i/>
        <sz val="11"/>
        <color theme="1"/>
        <rFont val="Arial"/>
        <family val="2"/>
      </rPr>
      <t>En revanche, les projets achevés de puis plus de 10 ans ayant bénéficié d'une subvention plan crèche peuvent bénéficier d'une nouvelle aide émanant du Piaje.</t>
    </r>
    <r>
      <rPr>
        <sz val="11"/>
        <color theme="1"/>
        <rFont val="Arial"/>
        <family val="2"/>
      </rPr>
      <t>" (cf. point 2.3 Les travaux éligibles)</t>
    </r>
  </si>
  <si>
    <t>Choisir "Oui" ou "Non"</t>
  </si>
  <si>
    <r>
      <t xml:space="preserve">Mais si l'équipement a </t>
    </r>
    <r>
      <rPr>
        <u/>
        <sz val="11"/>
        <color theme="1"/>
        <rFont val="Arial"/>
        <family val="2"/>
      </rPr>
      <t>déjà bénéficié d'une aide à l'investisement</t>
    </r>
    <r>
      <rPr>
        <sz val="11"/>
        <color theme="1"/>
        <rFont val="Arial"/>
        <family val="2"/>
      </rPr>
      <t xml:space="preserve"> et a </t>
    </r>
    <r>
      <rPr>
        <b/>
        <sz val="11"/>
        <color theme="1"/>
        <rFont val="Arial"/>
        <family val="2"/>
      </rPr>
      <t>ouvert depuis moins de 10 ans</t>
    </r>
    <r>
      <rPr>
        <sz val="11"/>
        <color theme="1"/>
        <rFont val="Arial"/>
        <family val="2"/>
      </rPr>
      <t xml:space="preserve">, </t>
    </r>
    <r>
      <rPr>
        <b/>
        <sz val="11"/>
        <color theme="1"/>
        <rFont val="Arial"/>
        <family val="2"/>
      </rPr>
      <t>seules les places nouvelles</t>
    </r>
    <r>
      <rPr>
        <sz val="11"/>
        <color theme="1"/>
        <rFont val="Arial"/>
        <family val="2"/>
      </rPr>
      <t xml:space="preserve"> sont comptabilisées dans le calcul de la nouvelle subvention Piaje.</t>
    </r>
  </si>
  <si>
    <r>
      <t xml:space="preserve">En d'autres termes, si l'équipement a </t>
    </r>
    <r>
      <rPr>
        <u/>
        <sz val="11"/>
        <color theme="1"/>
        <rFont val="Arial"/>
        <family val="2"/>
      </rPr>
      <t>déjà bénéficié d'une aide à l'investisement</t>
    </r>
    <r>
      <rPr>
        <sz val="11"/>
        <color theme="1"/>
        <rFont val="Arial"/>
        <family val="2"/>
      </rPr>
      <t xml:space="preserve"> et a </t>
    </r>
    <r>
      <rPr>
        <b/>
        <sz val="11"/>
        <color theme="1"/>
        <rFont val="Arial"/>
        <family val="2"/>
      </rPr>
      <t>ouvert depuis plus de 10 ans</t>
    </r>
    <r>
      <rPr>
        <sz val="11"/>
        <color theme="1"/>
        <rFont val="Arial"/>
        <family val="2"/>
      </rPr>
      <t xml:space="preserve">, </t>
    </r>
    <r>
      <rPr>
        <b/>
        <sz val="11"/>
        <color theme="1"/>
        <rFont val="Arial"/>
        <family val="2"/>
      </rPr>
      <t xml:space="preserve">toutes les places </t>
    </r>
    <r>
      <rPr>
        <sz val="11"/>
        <color theme="1"/>
        <rFont val="Arial"/>
        <family val="2"/>
      </rPr>
      <t>(</t>
    </r>
    <r>
      <rPr>
        <b/>
        <sz val="11"/>
        <color theme="1"/>
        <rFont val="Arial"/>
        <family val="2"/>
      </rPr>
      <t>nouvelles et existantes</t>
    </r>
    <r>
      <rPr>
        <sz val="11"/>
        <color theme="1"/>
        <rFont val="Arial"/>
        <family val="2"/>
      </rPr>
      <t>) sont comptabilisées dans le calcul de la subvention Piaje.</t>
    </r>
  </si>
  <si>
    <t>Si oui, saisir l'année d'ouverture (4 chiffres seulement)</t>
  </si>
  <si>
    <t>Saisir la date prévisionnelle du passage en Ca ou Cas pour ce projet (permet de calculer le droit du bénéfice de la subvention Piaje en fonction du délai des 10 ans en cas d'aménagement ou de transplantation).</t>
  </si>
  <si>
    <t>Saisir les montants des frais qui ne relèvent pas des dépenses subventionnables pour le calcul de la subvention (cf. point 2.3 Les travaux éligibles et l'annexe 2 de la Circulaire C - n°2018-003) s'il y en a.</t>
  </si>
  <si>
    <t>H47 - liste déroulante</t>
  </si>
  <si>
    <t xml:space="preserve"> liste déroulante</t>
  </si>
  <si>
    <t>Choisir "Oui" ou "Non". Le calcul se fera automatiquement,</t>
  </si>
  <si>
    <t>Choisir "Oui" ou "Non" en fonction des quatres tranches.</t>
  </si>
  <si>
    <t>ATTENTION : Un seul choix est possible.</t>
  </si>
  <si>
    <t>F69</t>
  </si>
  <si>
    <t xml:space="preserve">MONTANT de la SUBVENTION </t>
  </si>
  <si>
    <t>Calculée automatiquement après avoir renseigné les données ci-dessous</t>
  </si>
  <si>
    <t>F53</t>
  </si>
  <si>
    <t>H14 - liste déroulante</t>
  </si>
  <si>
    <t>H15</t>
  </si>
  <si>
    <t>F21</t>
  </si>
  <si>
    <t>Emplacement dans la feuille</t>
  </si>
  <si>
    <t>Les calculs se font automatiquement.</t>
  </si>
  <si>
    <t>Attention :</t>
  </si>
  <si>
    <t>Ne modifier aucune formule de calcul.</t>
  </si>
  <si>
    <t>Ne supprimer aucune formule de calcul.</t>
  </si>
  <si>
    <t>N'appuyer pas sur la touche "Supprimer" en dehors des cases blanches.</t>
  </si>
  <si>
    <r>
      <t xml:space="preserve">Projet avec Gros œuvre </t>
    </r>
    <r>
      <rPr>
        <b/>
        <sz val="12"/>
        <color theme="1"/>
        <rFont val="Arial"/>
        <family val="2"/>
      </rPr>
      <t>et</t>
    </r>
    <r>
      <rPr>
        <sz val="11"/>
        <color theme="1"/>
        <rFont val="Arial"/>
        <family val="2"/>
      </rPr>
      <t xml:space="preserve"> bénéficiant d’un label </t>
    </r>
  </si>
  <si>
    <t>Le fichier n'est pas protégé. Aussi, vous ne devez pas supprimer et modifier les formules.</t>
  </si>
  <si>
    <t>subventionnable</t>
  </si>
  <si>
    <t>de la dépense</t>
  </si>
  <si>
    <t>D11</t>
  </si>
  <si>
    <t>I9</t>
  </si>
  <si>
    <t>I11</t>
  </si>
  <si>
    <t>I12</t>
  </si>
  <si>
    <t>= Part Gros œuvre</t>
  </si>
  <si>
    <t>Projet dans un QPV ou en ZRR ou Crèches Avip</t>
  </si>
  <si>
    <t>EAJE ou MAM</t>
  </si>
  <si>
    <t>Subvention pour</t>
  </si>
  <si>
    <t>I49 à I53</t>
  </si>
  <si>
    <t>Subvention RAM</t>
  </si>
  <si>
    <t>selon les directives des circulaires :</t>
  </si>
  <si>
    <t>- C - n°2021-004 du 17 mars 2021 relative au Plan de rebond Petite enfance.</t>
  </si>
  <si>
    <t>La méthode de calcul diffère selon l'équipement, EAJE ou MAM et RAM, et selon leurs critères.</t>
  </si>
  <si>
    <t>Aussi, cet utilitaire comprend trois autres feuilles :</t>
  </si>
  <si>
    <t>Subvention EAJE ou MAM</t>
  </si>
  <si>
    <t>Une mise à jour de l'utilitaire est réalisée afin d'intégrer le Plan de rebond Petite enfance (PAEJ 2021).</t>
  </si>
  <si>
    <t>PAEI 2021 - EAJE en mode de gestion Psu</t>
  </si>
  <si>
    <t>Aménagement, Extension, Transplantation</t>
  </si>
  <si>
    <r>
      <t>- C - n°2018-003 du 05 décembre 2018 relative au Piaje</t>
    </r>
    <r>
      <rPr>
        <sz val="11"/>
        <color rgb="FFCC00CC"/>
        <rFont val="Arial"/>
        <family val="2"/>
      </rPr>
      <t xml:space="preserve"> et celle à paraitre en 2021</t>
    </r>
  </si>
  <si>
    <t>Subvention PAEI 2021 - EAJE PSU (exclusivement réservée aux projets éligibles aux mesures du Plan Rebond Petite enfance)</t>
  </si>
  <si>
    <t>PAEI 2021-EAJE PSU</t>
  </si>
  <si>
    <t>exclusivement réservée aux projets éligibles aux mesures du Plan Rebond Petite enfance</t>
  </si>
  <si>
    <t>EAJE - MC PAJE - MAM</t>
  </si>
  <si>
    <t>version : juin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</si>
</sst>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
    <numFmt numFmtId="166" formatCode="00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2"/>
      <color theme="1"/>
      <name val="Arial"/>
      <family val="2"/>
    </font>
    <font>
      <b/>
      <u/>
      <sz val="11"/>
      <color theme="1"/>
      <name val="Arial"/>
      <family val="2"/>
    </font>
    <font>
      <sz val="10"/>
      <color theme="1"/>
      <name val="Arial"/>
      <family val="2"/>
    </font>
    <font>
      <i/>
      <sz val="11"/>
      <color theme="1"/>
      <name val="Arial"/>
      <family val="2"/>
    </font>
    <font>
      <b/>
      <sz val="12"/>
      <color rgb="FF0000FF"/>
      <name val="Arial"/>
      <family val="2"/>
    </font>
    <font>
      <sz val="12"/>
      <color rgb="FF0000FF"/>
      <name val="Arial"/>
      <family val="2"/>
    </font>
    <font>
      <b/>
      <sz val="11"/>
      <color rgb="FF0000FF"/>
      <name val="Arial"/>
      <family val="2"/>
    </font>
    <font>
      <b/>
      <u/>
      <sz val="12"/>
      <color rgb="FF0000FF"/>
      <name val="Arial"/>
      <family val="2"/>
    </font>
    <font>
      <b/>
      <u/>
      <sz val="11"/>
      <color rgb="FF0000FF"/>
      <name val="Arial"/>
      <family val="2"/>
    </font>
    <font>
      <u/>
      <sz val="11"/>
      <color theme="1"/>
      <name val="Arial"/>
      <family val="2"/>
    </font>
    <font>
      <b/>
      <u/>
      <sz val="16"/>
      <color rgb="FF0000FF"/>
      <name val="Arial"/>
      <family val="2"/>
    </font>
    <font>
      <b/>
      <sz val="16"/>
      <color rgb="FF0000FF"/>
      <name val="Arial"/>
      <family val="2"/>
    </font>
    <font>
      <sz val="11"/>
      <color rgb="FFFF0000"/>
      <name val="Arial"/>
      <family val="2"/>
    </font>
    <font>
      <b/>
      <sz val="11"/>
      <color rgb="FFFF0000"/>
      <name val="Arial"/>
      <family val="2"/>
    </font>
    <font>
      <sz val="11"/>
      <color theme="5" tint="-0.249977111117893"/>
      <name val="Arial"/>
      <family val="2"/>
    </font>
    <font>
      <sz val="11"/>
      <color theme="0" tint="-0.14999847407452621"/>
      <name val="Arial"/>
      <family val="2"/>
    </font>
    <font>
      <sz val="11"/>
      <color theme="4" tint="-0.499984740745262"/>
      <name val="Arial"/>
      <family val="2"/>
    </font>
    <font>
      <b/>
      <sz val="14"/>
      <color rgb="FF0000FF"/>
      <name val="Arial"/>
      <family val="2"/>
    </font>
    <font>
      <b/>
      <sz val="12"/>
      <color rgb="FFFF0000"/>
      <name val="Arial"/>
      <family val="2"/>
    </font>
    <font>
      <b/>
      <sz val="12"/>
      <color rgb="FF800080"/>
      <name val="Arial"/>
      <family val="2"/>
    </font>
    <font>
      <b/>
      <sz val="11"/>
      <color rgb="FF800080"/>
      <name val="Arial"/>
      <family val="2"/>
    </font>
    <font>
      <b/>
      <u/>
      <sz val="12"/>
      <color rgb="FF800080"/>
      <name val="Arial"/>
      <family val="2"/>
    </font>
    <font>
      <b/>
      <u/>
      <sz val="11"/>
      <color rgb="FF800080"/>
      <name val="Arial"/>
      <family val="2"/>
    </font>
    <font>
      <sz val="11"/>
      <color rgb="FF800080"/>
      <name val="Arial"/>
      <family val="2"/>
    </font>
    <font>
      <sz val="11"/>
      <color rgb="FFCC00CC"/>
      <name val="Arial"/>
      <family val="2"/>
    </font>
    <font>
      <b/>
      <sz val="11"/>
      <color rgb="FF990099"/>
      <name val="Arial"/>
      <family val="2"/>
    </font>
  </fonts>
  <fills count="7">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27">
    <xf numFmtId="0" fontId="0" fillId="0" borderId="0" xfId="0"/>
    <xf numFmtId="0" fontId="0" fillId="0" borderId="4" xfId="0" applyBorder="1"/>
    <xf numFmtId="0" fontId="0" fillId="0" borderId="7" xfId="0" applyBorder="1"/>
    <xf numFmtId="0" fontId="0" fillId="0" borderId="2" xfId="0" applyBorder="1"/>
    <xf numFmtId="0" fontId="0" fillId="0" borderId="8" xfId="0" applyBorder="1"/>
    <xf numFmtId="0" fontId="0" fillId="0" borderId="3" xfId="0" applyBorder="1"/>
    <xf numFmtId="0" fontId="0" fillId="0" borderId="0" xfId="0" applyBorder="1"/>
    <xf numFmtId="0" fontId="0" fillId="0" borderId="6" xfId="0" applyBorder="1"/>
    <xf numFmtId="0" fontId="0" fillId="0" borderId="9" xfId="0" applyBorder="1"/>
    <xf numFmtId="0" fontId="2" fillId="0" borderId="0" xfId="0" applyFont="1"/>
    <xf numFmtId="0" fontId="0" fillId="0" borderId="5" xfId="0" applyBorder="1" applyAlignment="1">
      <alignment horizontal="center"/>
    </xf>
    <xf numFmtId="0" fontId="2" fillId="0" borderId="2" xfId="0" applyFont="1" applyBorder="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11" xfId="0" applyBorder="1"/>
    <xf numFmtId="0" fontId="0" fillId="0" borderId="12" xfId="0" applyBorder="1"/>
    <xf numFmtId="0" fontId="0" fillId="0" borderId="13" xfId="0" applyBorder="1"/>
    <xf numFmtId="0" fontId="0" fillId="0" borderId="11" xfId="0" applyBorder="1" applyAlignment="1">
      <alignment horizontal="right"/>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164" fontId="3" fillId="3" borderId="1" xfId="0" applyNumberFormat="1" applyFont="1" applyFill="1" applyBorder="1" applyAlignment="1">
      <alignment vertical="center"/>
    </xf>
    <xf numFmtId="0" fontId="3" fillId="3" borderId="6" xfId="0" applyFont="1" applyFill="1" applyBorder="1" applyAlignment="1">
      <alignment horizontal="center" vertical="center"/>
    </xf>
    <xf numFmtId="164" fontId="3" fillId="3" borderId="16" xfId="0" applyNumberFormat="1" applyFont="1" applyFill="1" applyBorder="1" applyAlignment="1">
      <alignment vertical="center"/>
    </xf>
    <xf numFmtId="0" fontId="3" fillId="3" borderId="14" xfId="0" applyFont="1" applyFill="1" applyBorder="1" applyAlignment="1">
      <alignment horizontal="center" vertical="center"/>
    </xf>
    <xf numFmtId="164" fontId="3" fillId="3" borderId="11" xfId="0" applyNumberFormat="1" applyFont="1" applyFill="1" applyBorder="1" applyAlignment="1">
      <alignment vertical="center"/>
    </xf>
    <xf numFmtId="0" fontId="3" fillId="3" borderId="4" xfId="0" applyFont="1" applyFill="1" applyBorder="1" applyAlignment="1">
      <alignment horizontal="right" vertical="center"/>
    </xf>
    <xf numFmtId="0" fontId="3" fillId="3" borderId="0" xfId="0" applyFont="1" applyFill="1" applyBorder="1" applyAlignment="1">
      <alignment horizontal="right" vertical="center"/>
    </xf>
    <xf numFmtId="164" fontId="3" fillId="3" borderId="12" xfId="0" applyNumberFormat="1" applyFont="1" applyFill="1" applyBorder="1" applyAlignment="1">
      <alignment vertical="center"/>
    </xf>
    <xf numFmtId="0" fontId="3" fillId="3" borderId="4" xfId="0" applyFont="1" applyFill="1" applyBorder="1" applyAlignment="1">
      <alignment horizontal="center" vertical="center"/>
    </xf>
    <xf numFmtId="164" fontId="3" fillId="3" borderId="5" xfId="0" applyNumberFormat="1" applyFont="1" applyFill="1" applyBorder="1" applyAlignment="1">
      <alignment vertical="center"/>
    </xf>
    <xf numFmtId="0" fontId="3" fillId="3" borderId="6" xfId="0" applyFont="1" applyFill="1" applyBorder="1" applyAlignment="1">
      <alignment horizontal="right" vertical="center"/>
    </xf>
    <xf numFmtId="0" fontId="3" fillId="3" borderId="9" xfId="0" applyFont="1" applyFill="1" applyBorder="1" applyAlignment="1">
      <alignment horizontal="right" vertical="center"/>
    </xf>
    <xf numFmtId="164" fontId="3" fillId="3" borderId="13" xfId="0" applyNumberFormat="1" applyFont="1" applyFill="1" applyBorder="1" applyAlignment="1">
      <alignment vertical="center"/>
    </xf>
    <xf numFmtId="0" fontId="3" fillId="3" borderId="14" xfId="0" applyFont="1" applyFill="1" applyBorder="1" applyAlignment="1">
      <alignment vertical="center"/>
    </xf>
    <xf numFmtId="0" fontId="3" fillId="3" borderId="16" xfId="0" applyFont="1" applyFill="1" applyBorder="1" applyAlignment="1">
      <alignment vertical="center"/>
    </xf>
    <xf numFmtId="164" fontId="14" fillId="3" borderId="16" xfId="0" applyNumberFormat="1" applyFont="1" applyFill="1" applyBorder="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6" fillId="3" borderId="0" xfId="0" applyFont="1" applyFill="1" applyAlignment="1">
      <alignment horizontal="right" vertical="center"/>
    </xf>
    <xf numFmtId="4" fontId="6" fillId="3" borderId="0" xfId="0" applyNumberFormat="1" applyFont="1" applyFill="1" applyAlignment="1">
      <alignment vertical="center"/>
    </xf>
    <xf numFmtId="4" fontId="3" fillId="4" borderId="0" xfId="0" applyNumberFormat="1" applyFont="1" applyFill="1" applyAlignment="1">
      <alignment vertical="center"/>
    </xf>
    <xf numFmtId="0" fontId="4" fillId="3" borderId="8" xfId="0" applyFont="1" applyFill="1" applyBorder="1" applyAlignment="1">
      <alignment vertical="center"/>
    </xf>
    <xf numFmtId="0" fontId="3" fillId="3" borderId="4" xfId="0" applyFont="1" applyFill="1" applyBorder="1" applyAlignment="1">
      <alignment vertical="center"/>
    </xf>
    <xf numFmtId="0" fontId="3" fillId="3" borderId="0" xfId="0" applyFont="1" applyFill="1" applyBorder="1" applyAlignment="1">
      <alignment vertical="center"/>
    </xf>
    <xf numFmtId="0" fontId="8" fillId="3" borderId="0" xfId="0" applyFont="1" applyFill="1" applyBorder="1" applyAlignment="1">
      <alignment horizontal="right" vertical="center"/>
    </xf>
    <xf numFmtId="0" fontId="3" fillId="3" borderId="6" xfId="0" applyFont="1" applyFill="1" applyBorder="1" applyAlignment="1">
      <alignment vertical="center"/>
    </xf>
    <xf numFmtId="0" fontId="3" fillId="3" borderId="9" xfId="0" applyFont="1" applyFill="1" applyBorder="1" applyAlignment="1">
      <alignment vertical="center"/>
    </xf>
    <xf numFmtId="0" fontId="8" fillId="3" borderId="9" xfId="0" applyFont="1" applyFill="1" applyBorder="1" applyAlignment="1">
      <alignment horizontal="right" vertical="center"/>
    </xf>
    <xf numFmtId="0" fontId="9" fillId="3" borderId="0" xfId="0" applyFont="1" applyFill="1" applyAlignment="1">
      <alignment vertical="center"/>
    </xf>
    <xf numFmtId="0" fontId="10" fillId="3" borderId="0" xfId="0" applyFont="1" applyFill="1" applyAlignment="1">
      <alignment vertical="center"/>
    </xf>
    <xf numFmtId="164" fontId="9" fillId="3" borderId="0" xfId="0" applyNumberFormat="1" applyFont="1" applyFill="1" applyAlignment="1">
      <alignment vertical="center"/>
    </xf>
    <xf numFmtId="164" fontId="3" fillId="3" borderId="0" xfId="0" applyNumberFormat="1" applyFont="1" applyFill="1" applyAlignment="1">
      <alignment vertical="center"/>
    </xf>
    <xf numFmtId="0" fontId="3" fillId="3" borderId="0" xfId="0" quotePrefix="1" applyFont="1" applyFill="1" applyAlignment="1">
      <alignment horizontal="right" vertical="center"/>
    </xf>
    <xf numFmtId="164" fontId="3" fillId="4" borderId="10" xfId="0" applyNumberFormat="1" applyFont="1" applyFill="1" applyBorder="1" applyAlignment="1">
      <alignment vertical="center"/>
    </xf>
    <xf numFmtId="0" fontId="7" fillId="3" borderId="0" xfId="0" applyFont="1" applyFill="1" applyBorder="1" applyAlignment="1">
      <alignment vertical="center"/>
    </xf>
    <xf numFmtId="0" fontId="11" fillId="3" borderId="0" xfId="0" applyFont="1" applyFill="1" applyAlignment="1">
      <alignment vertical="center"/>
    </xf>
    <xf numFmtId="164" fontId="12" fillId="3" borderId="0" xfId="0" applyNumberFormat="1" applyFont="1" applyFill="1" applyAlignment="1">
      <alignment vertical="center"/>
    </xf>
    <xf numFmtId="9" fontId="3" fillId="3" borderId="0" xfId="1" applyFont="1" applyFill="1" applyBorder="1" applyAlignment="1">
      <alignment horizontal="center" vertical="center"/>
    </xf>
    <xf numFmtId="164" fontId="3" fillId="3" borderId="7" xfId="0" applyNumberFormat="1" applyFont="1" applyFill="1" applyBorder="1" applyAlignment="1">
      <alignment vertical="center"/>
    </xf>
    <xf numFmtId="0" fontId="6" fillId="3" borderId="2" xfId="0" applyFont="1" applyFill="1" applyBorder="1" applyAlignment="1">
      <alignment horizontal="left" vertical="center"/>
    </xf>
    <xf numFmtId="0" fontId="6" fillId="3" borderId="8" xfId="0" applyFont="1" applyFill="1" applyBorder="1" applyAlignment="1">
      <alignment vertical="center"/>
    </xf>
    <xf numFmtId="0" fontId="3" fillId="3" borderId="5" xfId="0" applyFont="1" applyFill="1" applyBorder="1" applyAlignment="1">
      <alignment vertical="center"/>
    </xf>
    <xf numFmtId="164" fontId="3" fillId="4" borderId="5" xfId="0" applyNumberFormat="1" applyFont="1" applyFill="1" applyBorder="1" applyAlignment="1">
      <alignment vertical="center"/>
    </xf>
    <xf numFmtId="164" fontId="3" fillId="4" borderId="7" xfId="0" applyNumberFormat="1" applyFont="1" applyFill="1" applyBorder="1" applyAlignment="1">
      <alignment vertical="center"/>
    </xf>
    <xf numFmtId="0" fontId="18" fillId="3" borderId="2" xfId="0" applyFont="1" applyFill="1" applyBorder="1" applyAlignment="1">
      <alignment horizontal="left" vertical="center"/>
    </xf>
    <xf numFmtId="164" fontId="12" fillId="3" borderId="16" xfId="0" applyNumberFormat="1" applyFont="1" applyFill="1" applyBorder="1" applyAlignment="1">
      <alignment horizontal="righ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19" fillId="3" borderId="7" xfId="0" applyFont="1" applyFill="1" applyBorder="1" applyAlignment="1">
      <alignment horizontal="right" vertical="center"/>
    </xf>
    <xf numFmtId="0" fontId="19" fillId="3" borderId="0" xfId="0" applyFont="1" applyFill="1" applyAlignment="1">
      <alignment vertical="center"/>
    </xf>
    <xf numFmtId="164" fontId="11" fillId="3" borderId="12" xfId="0" applyNumberFormat="1" applyFont="1" applyFill="1" applyBorder="1" applyAlignment="1">
      <alignment vertical="center"/>
    </xf>
    <xf numFmtId="164" fontId="11" fillId="3" borderId="1" xfId="0" applyNumberFormat="1" applyFont="1" applyFill="1" applyBorder="1" applyAlignment="1">
      <alignment vertical="center"/>
    </xf>
    <xf numFmtId="9" fontId="3" fillId="3" borderId="12" xfId="0" applyNumberFormat="1" applyFont="1" applyFill="1" applyBorder="1" applyAlignment="1">
      <alignment horizontal="center" vertical="center"/>
    </xf>
    <xf numFmtId="0" fontId="3" fillId="3" borderId="13" xfId="0" applyFont="1" applyFill="1" applyBorder="1" applyAlignment="1">
      <alignment vertical="center"/>
    </xf>
    <xf numFmtId="9" fontId="3" fillId="3" borderId="3" xfId="0" applyNumberFormat="1" applyFont="1" applyFill="1" applyBorder="1" applyAlignment="1">
      <alignment horizontal="center" vertical="center"/>
    </xf>
    <xf numFmtId="9" fontId="3" fillId="3" borderId="2" xfId="0" applyNumberFormat="1" applyFont="1" applyFill="1" applyBorder="1" applyAlignment="1">
      <alignment horizontal="center" vertical="center"/>
    </xf>
    <xf numFmtId="9" fontId="3" fillId="3" borderId="6" xfId="0" applyNumberFormat="1" applyFont="1" applyFill="1" applyBorder="1" applyAlignment="1">
      <alignment horizontal="center" vertical="center"/>
    </xf>
    <xf numFmtId="0" fontId="19" fillId="3" borderId="13" xfId="0" quotePrefix="1" applyFont="1" applyFill="1" applyBorder="1" applyAlignment="1">
      <alignment horizontal="center" vertical="center"/>
    </xf>
    <xf numFmtId="0" fontId="19" fillId="3" borderId="7" xfId="0" quotePrefix="1" applyFont="1" applyFill="1" applyBorder="1" applyAlignment="1">
      <alignment horizontal="center" vertical="center"/>
    </xf>
    <xf numFmtId="0" fontId="3" fillId="3" borderId="0" xfId="0" quotePrefix="1" applyFont="1" applyFill="1" applyBorder="1" applyAlignment="1">
      <alignment vertical="center"/>
    </xf>
    <xf numFmtId="164" fontId="3" fillId="3" borderId="0" xfId="0" applyNumberFormat="1" applyFont="1" applyFill="1" applyBorder="1" applyAlignment="1">
      <alignment vertical="center"/>
    </xf>
    <xf numFmtId="9" fontId="3" fillId="3" borderId="0" xfId="0" applyNumberFormat="1" applyFont="1" applyFill="1" applyBorder="1" applyAlignment="1">
      <alignment vertical="center"/>
    </xf>
    <xf numFmtId="0" fontId="9" fillId="3" borderId="14" xfId="0" applyFont="1" applyFill="1" applyBorder="1" applyAlignment="1">
      <alignment vertical="center"/>
    </xf>
    <xf numFmtId="0" fontId="11" fillId="3" borderId="14" xfId="0" applyFont="1" applyFill="1" applyBorder="1" applyAlignment="1">
      <alignment vertical="center"/>
    </xf>
    <xf numFmtId="164" fontId="12" fillId="3" borderId="14" xfId="0" applyNumberFormat="1" applyFont="1" applyFill="1" applyBorder="1" applyAlignment="1">
      <alignment horizontal="right" vertical="center"/>
    </xf>
    <xf numFmtId="0" fontId="3" fillId="3" borderId="5" xfId="0" applyFont="1" applyFill="1" applyBorder="1" applyAlignment="1">
      <alignment horizontal="right" vertical="center"/>
    </xf>
    <xf numFmtId="0" fontId="3" fillId="3" borderId="7" xfId="0" applyFont="1" applyFill="1" applyBorder="1" applyAlignment="1">
      <alignment horizontal="right" vertical="center"/>
    </xf>
    <xf numFmtId="0" fontId="15" fillId="5" borderId="0" xfId="0" applyFont="1" applyFill="1" applyAlignment="1">
      <alignment vertical="center"/>
    </xf>
    <xf numFmtId="0" fontId="3" fillId="5" borderId="0" xfId="0" applyFont="1" applyFill="1" applyAlignment="1">
      <alignment vertical="center"/>
    </xf>
    <xf numFmtId="164" fontId="16" fillId="5" borderId="0" xfId="0" applyNumberFormat="1" applyFont="1" applyFill="1" applyAlignment="1">
      <alignment vertical="center"/>
    </xf>
    <xf numFmtId="0" fontId="3" fillId="5" borderId="0" xfId="0" applyFont="1" applyFill="1" applyBorder="1" applyAlignment="1">
      <alignment vertical="center"/>
    </xf>
    <xf numFmtId="0" fontId="11" fillId="3" borderId="0" xfId="0" applyFont="1" applyFill="1" applyAlignment="1">
      <alignment horizontal="left" vertical="center"/>
    </xf>
    <xf numFmtId="0" fontId="11" fillId="5" borderId="0" xfId="0" applyFont="1" applyFill="1" applyAlignment="1">
      <alignment horizontal="left" vertical="center"/>
    </xf>
    <xf numFmtId="0" fontId="5" fillId="5" borderId="0" xfId="0" applyFont="1" applyFill="1" applyAlignment="1">
      <alignment horizontal="center" vertical="center"/>
    </xf>
    <xf numFmtId="0" fontId="11" fillId="5" borderId="0" xfId="0" applyFont="1" applyFill="1" applyAlignment="1">
      <alignment vertical="center"/>
    </xf>
    <xf numFmtId="0" fontId="17" fillId="3" borderId="0" xfId="0" applyFont="1" applyFill="1" applyAlignment="1">
      <alignment vertical="center"/>
    </xf>
    <xf numFmtId="3" fontId="6" fillId="3" borderId="0" xfId="0" applyNumberFormat="1" applyFont="1" applyFill="1" applyAlignment="1">
      <alignment vertical="center"/>
    </xf>
    <xf numFmtId="0" fontId="3" fillId="4" borderId="0" xfId="0" applyFont="1" applyFill="1" applyAlignment="1">
      <alignment vertical="center"/>
    </xf>
    <xf numFmtId="0" fontId="8" fillId="3" borderId="4" xfId="0" applyFont="1" applyFill="1" applyBorder="1" applyAlignment="1">
      <alignment horizontal="right" vertical="center"/>
    </xf>
    <xf numFmtId="0" fontId="8" fillId="3" borderId="6" xfId="0" applyFont="1" applyFill="1" applyBorder="1" applyAlignment="1">
      <alignment horizontal="right" vertical="center"/>
    </xf>
    <xf numFmtId="165" fontId="19" fillId="3" borderId="0" xfId="1"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9" fontId="3" fillId="3" borderId="10" xfId="0" applyNumberFormat="1" applyFont="1" applyFill="1" applyBorder="1" applyAlignment="1">
      <alignment vertical="center"/>
    </xf>
    <xf numFmtId="164" fontId="13" fillId="3" borderId="0" xfId="0" applyNumberFormat="1" applyFont="1" applyFill="1" applyAlignment="1">
      <alignment vertical="center"/>
    </xf>
    <xf numFmtId="164" fontId="3" fillId="3" borderId="10" xfId="0" applyNumberFormat="1" applyFont="1" applyFill="1" applyBorder="1" applyAlignment="1">
      <alignment vertical="center"/>
    </xf>
    <xf numFmtId="0" fontId="3" fillId="3" borderId="0" xfId="0" applyFont="1" applyFill="1" applyAlignment="1">
      <alignment horizontal="center" vertical="center"/>
    </xf>
    <xf numFmtId="0" fontId="4" fillId="3" borderId="2" xfId="0" applyFont="1" applyFill="1" applyBorder="1" applyAlignment="1">
      <alignment horizontal="center" vertical="center"/>
    </xf>
    <xf numFmtId="0" fontId="18" fillId="3" borderId="0" xfId="0" applyFont="1" applyFill="1" applyAlignment="1">
      <alignment vertical="center"/>
    </xf>
    <xf numFmtId="0" fontId="8" fillId="3" borderId="0" xfId="0" applyFont="1" applyFill="1" applyBorder="1" applyAlignment="1">
      <alignment horizontal="left" vertical="center"/>
    </xf>
    <xf numFmtId="0" fontId="3" fillId="3" borderId="0" xfId="0" applyFont="1" applyFill="1" applyBorder="1" applyAlignment="1">
      <alignment horizontal="center" vertical="center"/>
    </xf>
    <xf numFmtId="164" fontId="4" fillId="4" borderId="3" xfId="0" applyNumberFormat="1" applyFont="1" applyFill="1" applyBorder="1" applyAlignment="1">
      <alignment vertical="center"/>
    </xf>
    <xf numFmtId="0" fontId="4" fillId="3" borderId="2" xfId="0" applyFont="1" applyFill="1" applyBorder="1" applyAlignment="1">
      <alignment horizontal="right" vertical="center"/>
    </xf>
    <xf numFmtId="166" fontId="3" fillId="4" borderId="0" xfId="0" applyNumberFormat="1" applyFont="1" applyFill="1" applyBorder="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vertical="center"/>
    </xf>
    <xf numFmtId="0" fontId="9" fillId="5" borderId="0" xfId="0" applyFont="1" applyFill="1" applyAlignment="1">
      <alignment horizontal="center" vertical="center"/>
    </xf>
    <xf numFmtId="0" fontId="11" fillId="3" borderId="0" xfId="0" applyFont="1" applyFill="1" applyAlignment="1">
      <alignment horizontal="right" vertical="center"/>
    </xf>
    <xf numFmtId="14" fontId="11" fillId="4" borderId="0" xfId="0" applyNumberFormat="1" applyFont="1" applyFill="1" applyAlignment="1">
      <alignment horizontal="center" vertical="center"/>
    </xf>
    <xf numFmtId="3" fontId="3" fillId="3" borderId="10" xfId="0" applyNumberFormat="1" applyFont="1" applyFill="1" applyBorder="1" applyAlignment="1">
      <alignment vertical="center"/>
    </xf>
    <xf numFmtId="0" fontId="3" fillId="3" borderId="15" xfId="0" applyFont="1" applyFill="1" applyBorder="1" applyAlignment="1">
      <alignment vertical="center"/>
    </xf>
    <xf numFmtId="164" fontId="14" fillId="3" borderId="15" xfId="0" applyNumberFormat="1" applyFont="1" applyFill="1" applyBorder="1" applyAlignment="1">
      <alignment vertical="center"/>
    </xf>
    <xf numFmtId="0" fontId="3" fillId="6" borderId="0" xfId="0" applyFont="1" applyFill="1" applyAlignment="1">
      <alignment vertical="center"/>
    </xf>
    <xf numFmtId="0" fontId="3" fillId="6" borderId="0" xfId="0" quotePrefix="1" applyFont="1" applyFill="1" applyAlignment="1">
      <alignment horizontal="right" vertical="center"/>
    </xf>
    <xf numFmtId="0" fontId="4" fillId="4" borderId="0" xfId="0" applyFont="1" applyFill="1" applyAlignment="1">
      <alignment vertical="center"/>
    </xf>
    <xf numFmtId="0" fontId="18" fillId="6" borderId="0" xfId="0" applyFont="1" applyFill="1" applyAlignment="1">
      <alignment vertical="center"/>
    </xf>
    <xf numFmtId="164" fontId="4" fillId="6" borderId="3" xfId="0" applyNumberFormat="1" applyFont="1" applyFill="1" applyBorder="1" applyAlignment="1">
      <alignment vertical="center"/>
    </xf>
    <xf numFmtId="0" fontId="4" fillId="6" borderId="0" xfId="0" applyFont="1" applyFill="1" applyAlignment="1">
      <alignment vertical="center"/>
    </xf>
    <xf numFmtId="0" fontId="3" fillId="3" borderId="0" xfId="0" quotePrefix="1" applyFont="1" applyFill="1" applyAlignment="1">
      <alignment vertical="center"/>
    </xf>
    <xf numFmtId="3" fontId="3" fillId="3" borderId="0" xfId="0" quotePrefix="1" applyNumberFormat="1" applyFont="1" applyFill="1" applyAlignment="1">
      <alignment vertical="center"/>
    </xf>
    <xf numFmtId="0" fontId="23" fillId="6" borderId="0" xfId="0" applyFont="1" applyFill="1" applyAlignment="1">
      <alignment vertical="center"/>
    </xf>
    <xf numFmtId="0" fontId="3" fillId="6" borderId="0" xfId="0" applyFont="1" applyFill="1" applyAlignment="1">
      <alignment vertical="center" wrapText="1"/>
    </xf>
    <xf numFmtId="0" fontId="3" fillId="4" borderId="1" xfId="0" applyFont="1" applyFill="1" applyBorder="1" applyAlignment="1">
      <alignment vertical="top" wrapText="1"/>
    </xf>
    <xf numFmtId="0" fontId="3" fillId="4" borderId="1" xfId="0" applyFont="1" applyFill="1" applyBorder="1" applyAlignment="1">
      <alignment horizontal="center" vertical="top" wrapText="1"/>
    </xf>
    <xf numFmtId="0" fontId="3" fillId="6" borderId="0" xfId="0" applyFont="1" applyFill="1" applyAlignment="1">
      <alignment vertical="top" wrapText="1"/>
    </xf>
    <xf numFmtId="0" fontId="5" fillId="4" borderId="0" xfId="0" applyFont="1" applyFill="1" applyAlignment="1">
      <alignment vertical="top"/>
    </xf>
    <xf numFmtId="0" fontId="3" fillId="4" borderId="0" xfId="0" applyFont="1" applyFill="1" applyAlignment="1">
      <alignment vertical="top"/>
    </xf>
    <xf numFmtId="0" fontId="3" fillId="6" borderId="0" xfId="0" applyFont="1" applyFill="1" applyAlignment="1">
      <alignment vertical="top"/>
    </xf>
    <xf numFmtId="0" fontId="11" fillId="4" borderId="1" xfId="0" applyFont="1" applyFill="1" applyBorder="1" applyAlignment="1">
      <alignment horizontal="center" vertical="top"/>
    </xf>
    <xf numFmtId="0" fontId="3" fillId="4" borderId="12" xfId="0" applyFont="1" applyFill="1" applyBorder="1" applyAlignment="1">
      <alignment vertical="top" wrapText="1"/>
    </xf>
    <xf numFmtId="0" fontId="3" fillId="4" borderId="13"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horizontal="center" vertical="top" wrapText="1"/>
    </xf>
    <xf numFmtId="0" fontId="3" fillId="6" borderId="0" xfId="0" applyFont="1" applyFill="1" applyAlignment="1">
      <alignment horizontal="center" vertical="top" wrapText="1"/>
    </xf>
    <xf numFmtId="0" fontId="3" fillId="4" borderId="11" xfId="0" applyFont="1" applyFill="1" applyBorder="1" applyAlignment="1">
      <alignment vertical="top" wrapText="1"/>
    </xf>
    <xf numFmtId="0" fontId="3" fillId="4" borderId="11" xfId="0" applyFont="1" applyFill="1" applyBorder="1" applyAlignment="1">
      <alignment horizontal="center" vertical="top" wrapText="1"/>
    </xf>
    <xf numFmtId="0" fontId="3" fillId="4" borderId="12"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6" borderId="14" xfId="0" applyFont="1" applyFill="1" applyBorder="1" applyAlignment="1">
      <alignment vertical="top" wrapText="1"/>
    </xf>
    <xf numFmtId="0" fontId="3" fillId="6" borderId="16"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6" borderId="11" xfId="0" applyFont="1" applyFill="1" applyBorder="1" applyAlignment="1">
      <alignment horizontal="center" vertical="top" wrapText="1"/>
    </xf>
    <xf numFmtId="0" fontId="18" fillId="4" borderId="13" xfId="0" applyFont="1" applyFill="1" applyBorder="1" applyAlignment="1">
      <alignment vertical="top" wrapText="1"/>
    </xf>
    <xf numFmtId="0" fontId="3" fillId="6" borderId="13" xfId="0" applyFont="1" applyFill="1" applyBorder="1" applyAlignment="1">
      <alignment horizontal="center" vertical="top" wrapText="1"/>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3" fillId="6" borderId="1" xfId="0" applyFont="1" applyFill="1" applyBorder="1" applyAlignment="1">
      <alignment vertical="top" wrapText="1"/>
    </xf>
    <xf numFmtId="0" fontId="19" fillId="3" borderId="3" xfId="0" quotePrefix="1" applyFont="1" applyFill="1" applyBorder="1" applyAlignment="1">
      <alignment horizontal="center" vertical="center"/>
    </xf>
    <xf numFmtId="10" fontId="19" fillId="3" borderId="15" xfId="1" applyNumberFormat="1" applyFont="1" applyFill="1" applyBorder="1" applyAlignment="1">
      <alignment horizontal="center" vertical="center"/>
    </xf>
    <xf numFmtId="0" fontId="3" fillId="3" borderId="5" xfId="0" applyFont="1" applyFill="1" applyBorder="1" applyAlignment="1">
      <alignment horizontal="right" vertical="center"/>
    </xf>
    <xf numFmtId="0" fontId="3" fillId="3" borderId="7" xfId="0" applyFont="1" applyFill="1" applyBorder="1" applyAlignment="1">
      <alignment horizontal="right" vertical="center"/>
    </xf>
    <xf numFmtId="0" fontId="9" fillId="5" borderId="0" xfId="0" applyFont="1" applyFill="1" applyAlignment="1">
      <alignment horizontal="left" vertical="center"/>
    </xf>
    <xf numFmtId="0" fontId="24" fillId="5" borderId="0" xfId="0" applyFont="1" applyFill="1" applyAlignment="1">
      <alignment horizontal="left" vertical="center"/>
    </xf>
    <xf numFmtId="0" fontId="25" fillId="5" borderId="0" xfId="0" applyFont="1" applyFill="1" applyAlignment="1">
      <alignment vertical="center"/>
    </xf>
    <xf numFmtId="0" fontId="25" fillId="3" borderId="0" xfId="0" applyFont="1" applyFill="1" applyAlignment="1">
      <alignment horizontal="right" vertical="center"/>
    </xf>
    <xf numFmtId="0" fontId="24" fillId="3" borderId="0" xfId="0" applyFont="1" applyFill="1" applyAlignment="1">
      <alignment vertical="center"/>
    </xf>
    <xf numFmtId="0" fontId="25" fillId="3" borderId="0" xfId="0" applyFont="1" applyFill="1" applyAlignment="1">
      <alignment vertical="center"/>
    </xf>
    <xf numFmtId="164" fontId="26" fillId="3" borderId="0" xfId="0" applyNumberFormat="1" applyFont="1" applyFill="1" applyAlignment="1">
      <alignment vertical="center"/>
    </xf>
    <xf numFmtId="0" fontId="25" fillId="3" borderId="0" xfId="0" applyFont="1" applyFill="1" applyAlignment="1">
      <alignment horizontal="left" vertical="center"/>
    </xf>
    <xf numFmtId="164" fontId="24" fillId="3" borderId="0" xfId="0" applyNumberFormat="1" applyFont="1" applyFill="1" applyAlignment="1">
      <alignment vertical="center"/>
    </xf>
    <xf numFmtId="164" fontId="27" fillId="3" borderId="0" xfId="0" applyNumberFormat="1" applyFont="1" applyFill="1" applyAlignment="1">
      <alignment vertical="center"/>
    </xf>
    <xf numFmtId="164" fontId="26" fillId="3" borderId="14" xfId="0" applyNumberFormat="1" applyFont="1" applyFill="1" applyBorder="1" applyAlignment="1">
      <alignment horizontal="right" vertical="center"/>
    </xf>
    <xf numFmtId="164" fontId="26" fillId="3" borderId="16" xfId="0" applyNumberFormat="1" applyFont="1" applyFill="1" applyBorder="1" applyAlignment="1">
      <alignment horizontal="right" vertical="center"/>
    </xf>
    <xf numFmtId="0" fontId="25" fillId="4" borderId="1" xfId="0" applyFont="1" applyFill="1" applyBorder="1" applyAlignment="1">
      <alignment horizontal="center" vertical="top"/>
    </xf>
    <xf numFmtId="0" fontId="28" fillId="4" borderId="11" xfId="0" applyFont="1" applyFill="1" applyBorder="1" applyAlignment="1">
      <alignment horizontal="center" vertical="top" wrapText="1"/>
    </xf>
    <xf numFmtId="0" fontId="28" fillId="6" borderId="0" xfId="0" applyFont="1" applyFill="1" applyAlignment="1">
      <alignment vertical="center"/>
    </xf>
    <xf numFmtId="0" fontId="3" fillId="6" borderId="0" xfId="0" quotePrefix="1" applyFont="1" applyFill="1" applyAlignment="1">
      <alignment vertical="center"/>
    </xf>
    <xf numFmtId="0" fontId="28" fillId="6" borderId="0" xfId="0" quotePrefix="1" applyFont="1" applyFill="1" applyAlignment="1">
      <alignment vertical="center"/>
    </xf>
    <xf numFmtId="0" fontId="29" fillId="6" borderId="0" xfId="0" applyFont="1" applyFill="1" applyAlignment="1">
      <alignment vertical="center"/>
    </xf>
    <xf numFmtId="0" fontId="30" fillId="3" borderId="0" xfId="0" applyFont="1" applyFill="1" applyAlignment="1">
      <alignment vertical="center"/>
    </xf>
    <xf numFmtId="0" fontId="22" fillId="6" borderId="0" xfId="0" applyFont="1" applyFill="1" applyAlignment="1">
      <alignment horizontal="center" vertical="center"/>
    </xf>
    <xf numFmtId="0" fontId="3"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14" xfId="0" applyFont="1" applyFill="1" applyBorder="1" applyAlignment="1">
      <alignment horizontal="center" vertical="top"/>
    </xf>
    <xf numFmtId="0" fontId="3" fillId="4" borderId="15" xfId="0" applyFont="1" applyFill="1" applyBorder="1" applyAlignment="1">
      <alignment horizontal="center" vertical="top"/>
    </xf>
    <xf numFmtId="0" fontId="11" fillId="4" borderId="14" xfId="0" applyFont="1" applyFill="1" applyBorder="1" applyAlignment="1">
      <alignment horizontal="center" vertical="top"/>
    </xf>
    <xf numFmtId="0" fontId="11" fillId="4" borderId="15" xfId="0" applyFont="1" applyFill="1" applyBorder="1" applyAlignment="1">
      <alignment horizontal="center" vertical="top"/>
    </xf>
    <xf numFmtId="164" fontId="3" fillId="3" borderId="4" xfId="0" applyNumberFormat="1" applyFont="1" applyFill="1" applyBorder="1" applyAlignment="1">
      <alignment horizontal="right" vertical="center"/>
    </xf>
    <xf numFmtId="0" fontId="3" fillId="3" borderId="5" xfId="0" applyFont="1" applyFill="1" applyBorder="1" applyAlignment="1">
      <alignment horizontal="right" vertical="center"/>
    </xf>
    <xf numFmtId="164" fontId="3" fillId="3" borderId="6" xfId="0" applyNumberFormat="1" applyFont="1" applyFill="1" applyBorder="1" applyAlignment="1">
      <alignment horizontal="right" vertical="center"/>
    </xf>
    <xf numFmtId="0" fontId="3" fillId="3" borderId="7" xfId="0" applyFont="1" applyFill="1" applyBorder="1" applyAlignment="1">
      <alignment horizontal="right" vertical="center"/>
    </xf>
    <xf numFmtId="0" fontId="3" fillId="3" borderId="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164" fontId="3" fillId="3" borderId="14" xfId="0" applyNumberFormat="1" applyFont="1" applyFill="1" applyBorder="1" applyAlignment="1">
      <alignment horizontal="right" vertical="center"/>
    </xf>
    <xf numFmtId="0" fontId="3" fillId="3" borderId="16" xfId="0" applyFont="1" applyFill="1" applyBorder="1" applyAlignment="1">
      <alignment horizontal="right" vertical="center"/>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164" fontId="12" fillId="3" borderId="14" xfId="0" applyNumberFormat="1" applyFont="1" applyFill="1" applyBorder="1" applyAlignment="1">
      <alignment horizontal="right" vertical="center"/>
    </xf>
    <xf numFmtId="0" fontId="12" fillId="3" borderId="16" xfId="0" applyFont="1" applyFill="1" applyBorder="1" applyAlignment="1">
      <alignment horizontal="righ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164" fontId="11" fillId="3" borderId="14" xfId="0" applyNumberFormat="1" applyFont="1" applyFill="1" applyBorder="1" applyAlignment="1">
      <alignment horizontal="center" vertical="center"/>
    </xf>
    <xf numFmtId="164" fontId="11" fillId="3" borderId="15" xfId="0" applyNumberFormat="1" applyFont="1" applyFill="1" applyBorder="1" applyAlignment="1">
      <alignment horizontal="center" vertical="center"/>
    </xf>
    <xf numFmtId="164" fontId="11" fillId="3" borderId="16" xfId="0" applyNumberFormat="1"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25" fillId="3" borderId="14" xfId="0" applyFont="1" applyFill="1" applyBorder="1" applyAlignment="1">
      <alignment horizontal="left" vertical="center"/>
    </xf>
    <xf numFmtId="0" fontId="25" fillId="3" borderId="15" xfId="0" applyFont="1" applyFill="1" applyBorder="1" applyAlignment="1">
      <alignment horizontal="left" vertical="center"/>
    </xf>
    <xf numFmtId="164" fontId="26" fillId="3" borderId="14" xfId="0" applyNumberFormat="1" applyFont="1" applyFill="1" applyBorder="1" applyAlignment="1">
      <alignment horizontal="right" vertical="center"/>
    </xf>
    <xf numFmtId="0" fontId="26" fillId="3" borderId="16" xfId="0" applyFont="1" applyFill="1" applyBorder="1" applyAlignment="1">
      <alignment horizontal="right" vertical="center"/>
    </xf>
    <xf numFmtId="0" fontId="0" fillId="2" borderId="0" xfId="0" applyFill="1" applyAlignment="1">
      <alignment horizontal="left"/>
    </xf>
  </cellXfs>
  <cellStyles count="2">
    <cellStyle name="Normal" xfId="0" builtinId="0"/>
    <cellStyle name="Pourcentage" xfId="1" builtinId="5"/>
  </cellStyles>
  <dxfs count="23">
    <dxf>
      <fill>
        <patternFill>
          <bgColor rgb="FFFFC000"/>
        </patternFill>
      </fill>
    </dxf>
    <dxf>
      <font>
        <b/>
        <i val="0"/>
        <color rgb="FFFF0000"/>
      </font>
      <fill>
        <patternFill>
          <bgColor theme="0" tint="-0.14996795556505021"/>
        </patternFill>
      </fill>
    </dxf>
    <dxf>
      <font>
        <b/>
        <i val="0"/>
        <strike val="0"/>
        <color rgb="FFFF0000"/>
      </font>
      <fill>
        <patternFill>
          <bgColor rgb="FFFFC000"/>
        </patternFill>
      </fill>
    </dxf>
    <dxf>
      <font>
        <b/>
        <i val="0"/>
        <strike val="0"/>
        <color rgb="FFFF0000"/>
      </font>
      <fill>
        <patternFill>
          <bgColor rgb="FFFFC000"/>
        </patternFill>
      </fill>
    </dxf>
    <dxf>
      <font>
        <b/>
        <i val="0"/>
        <strike val="0"/>
        <color rgb="FFFF0000"/>
      </font>
      <fill>
        <patternFill patternType="solid">
          <bgColor theme="0" tint="-0.14996795556505021"/>
        </patternFill>
      </fill>
    </dxf>
    <dxf>
      <font>
        <b/>
        <i val="0"/>
        <strike val="0"/>
        <color rgb="FFFF0000"/>
      </font>
      <fill>
        <patternFill patternType="solid">
          <bgColor theme="0" tint="-0.14996795556505021"/>
        </patternFill>
      </fill>
    </dxf>
    <dxf>
      <font>
        <b/>
        <i val="0"/>
        <strike val="0"/>
        <color rgb="FFFF0000"/>
      </font>
    </dxf>
    <dxf>
      <font>
        <b/>
        <i val="0"/>
        <strike val="0"/>
        <color rgb="FFFF0000"/>
      </font>
    </dxf>
    <dxf>
      <fill>
        <patternFill>
          <bgColor rgb="FFFFC000"/>
        </patternFill>
      </fill>
    </dxf>
    <dxf>
      <font>
        <b/>
        <i val="0"/>
        <color rgb="FFFF0000"/>
      </font>
      <fill>
        <patternFill>
          <bgColor theme="0" tint="-0.14996795556505021"/>
        </patternFill>
      </fill>
    </dxf>
    <dxf>
      <font>
        <b/>
        <i val="0"/>
        <strike val="0"/>
        <color rgb="FFFF0000"/>
      </font>
      <fill>
        <patternFill patternType="solid">
          <bgColor theme="0" tint="-0.14996795556505021"/>
        </patternFill>
      </fill>
    </dxf>
    <dxf>
      <font>
        <b/>
        <i val="0"/>
        <strike val="0"/>
        <color rgb="FFFF0000"/>
      </font>
      <fill>
        <patternFill patternType="solid">
          <bgColor theme="0" tint="-0.14996795556505021"/>
        </patternFill>
      </fill>
    </dxf>
    <dxf>
      <font>
        <b/>
        <i val="0"/>
        <strike val="0"/>
        <color rgb="FFFF0000"/>
      </font>
    </dxf>
    <dxf>
      <font>
        <b/>
        <i val="0"/>
        <strike val="0"/>
        <color rgb="FFFF0000"/>
      </font>
      <fill>
        <patternFill>
          <bgColor rgb="FFFFC000"/>
        </patternFill>
      </fill>
    </dxf>
    <dxf>
      <font>
        <b/>
        <i val="0"/>
        <color rgb="FFFF0000"/>
      </font>
      <fill>
        <patternFill>
          <bgColor rgb="FFFFC000"/>
        </patternFill>
      </fill>
    </dxf>
    <dxf>
      <fill>
        <patternFill>
          <bgColor rgb="FFFFC000"/>
        </patternFill>
      </fill>
    </dxf>
    <dxf>
      <font>
        <b/>
        <i val="0"/>
        <color rgb="FFFF0000"/>
      </font>
      <fill>
        <patternFill>
          <bgColor theme="0" tint="-0.14996795556505021"/>
        </patternFill>
      </fill>
    </dxf>
    <dxf>
      <font>
        <b/>
        <i val="0"/>
        <strike val="0"/>
        <color rgb="FFFF0000"/>
      </font>
      <fill>
        <patternFill>
          <bgColor rgb="FFFFC000"/>
        </patternFill>
      </fill>
    </dxf>
    <dxf>
      <font>
        <b/>
        <i val="0"/>
        <strike val="0"/>
        <color rgb="FFFF0000"/>
      </font>
      <fill>
        <patternFill>
          <bgColor rgb="FFFFC000"/>
        </patternFill>
      </fill>
    </dxf>
    <dxf>
      <font>
        <b/>
        <i val="0"/>
        <strike val="0"/>
        <color rgb="FFFF0000"/>
      </font>
      <fill>
        <patternFill patternType="solid">
          <bgColor theme="0" tint="-0.14996795556505021"/>
        </patternFill>
      </fill>
    </dxf>
    <dxf>
      <font>
        <b/>
        <i val="0"/>
        <strike val="0"/>
        <color rgb="FFFF0000"/>
      </font>
      <fill>
        <patternFill patternType="solid">
          <bgColor theme="0" tint="-0.14996795556505021"/>
        </patternFill>
      </fill>
    </dxf>
    <dxf>
      <font>
        <b/>
        <i val="0"/>
        <strike val="0"/>
        <color rgb="FFFF0000"/>
      </font>
    </dxf>
    <dxf>
      <font>
        <b/>
        <i val="0"/>
        <strike val="0"/>
        <color rgb="FFFF0000"/>
      </font>
    </dxf>
  </dxfs>
  <tableStyles count="0" defaultTableStyle="TableStyleMedium2" defaultPivotStyle="PivotStyleLight16"/>
  <colors>
    <mruColors>
      <color rgb="FF990099"/>
      <color rgb="FFCC00CC"/>
      <color rgb="FF800080"/>
      <color rgb="FF0000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22" fmlaLink="$C$6" fmlaRange="Feuil3!$D$6:$D$7" noThreeD="1" sel="1" val="0"/>
</file>

<file path=xl/ctrlProps/ctrlProp10.xml><?xml version="1.0" encoding="utf-8"?>
<formControlPr xmlns="http://schemas.microsoft.com/office/spreadsheetml/2009/9/main" objectType="Drop" dropStyle="combo" dx="22" fmlaLink="$C$6" fmlaRange="Feuil3!$D$6:$D$7" noThreeD="1" sel="1" val="0"/>
</file>

<file path=xl/ctrlProps/ctrlProp11.xml><?xml version="1.0" encoding="utf-8"?>
<formControlPr xmlns="http://schemas.microsoft.com/office/spreadsheetml/2009/9/main" objectType="Drop" dropLines="2" dropStyle="combo" dx="22" fmlaLink="I47" fmlaRange="Feuil3!$L$2:$L$3" noThreeD="1" sel="1" val="0"/>
</file>

<file path=xl/ctrlProps/ctrlProp12.xml><?xml version="1.0" encoding="utf-8"?>
<formControlPr xmlns="http://schemas.microsoft.com/office/spreadsheetml/2009/9/main" objectType="Drop" dropLines="2" dropStyle="combo" dx="22" fmlaLink="I49" fmlaRange="Feuil3!$L$2:$L$3" noThreeD="1" sel="1" val="0"/>
</file>

<file path=xl/ctrlProps/ctrlProp13.xml><?xml version="1.0" encoding="utf-8"?>
<formControlPr xmlns="http://schemas.microsoft.com/office/spreadsheetml/2009/9/main" objectType="Drop" dropLines="2" dropStyle="combo" dx="22" fmlaLink="I50" fmlaRange="Feuil3!$L$2:$L$3" noThreeD="1" sel="1" val="0"/>
</file>

<file path=xl/ctrlProps/ctrlProp14.xml><?xml version="1.0" encoding="utf-8"?>
<formControlPr xmlns="http://schemas.microsoft.com/office/spreadsheetml/2009/9/main" objectType="Drop" dropLines="2" dropStyle="combo" dx="22" fmlaLink="I52" fmlaRange="Feuil3!$L$2:$L$3" noThreeD="1" sel="1" val="0"/>
</file>

<file path=xl/ctrlProps/ctrlProp15.xml><?xml version="1.0" encoding="utf-8"?>
<formControlPr xmlns="http://schemas.microsoft.com/office/spreadsheetml/2009/9/main" objectType="Drop" dropLines="2" dropStyle="combo" dx="22" fmlaLink="I53" fmlaRange="Feuil3!$L$2:$L$3" noThreeD="1" sel="1" val="0"/>
</file>

<file path=xl/ctrlProps/ctrlProp16.xml><?xml version="1.0" encoding="utf-8"?>
<formControlPr xmlns="http://schemas.microsoft.com/office/spreadsheetml/2009/9/main" objectType="Drop" dropLines="2" dropStyle="combo" dx="22" fmlaLink="$I$14" fmlaRange="Feuil3!$L$2:$L$3" noThreeD="1" sel="1" val="0"/>
</file>

<file path=xl/ctrlProps/ctrlProp17.xml><?xml version="1.0" encoding="utf-8"?>
<formControlPr xmlns="http://schemas.microsoft.com/office/spreadsheetml/2009/9/main" objectType="Drop" dropLines="2" dropStyle="combo" dx="22" fmlaLink="I51" fmlaRange="Feuil3!$L$2:$L$3" noThreeD="1" sel="1" val="0"/>
</file>

<file path=xl/ctrlProps/ctrlProp2.xml><?xml version="1.0" encoding="utf-8"?>
<formControlPr xmlns="http://schemas.microsoft.com/office/spreadsheetml/2009/9/main" objectType="Drop" dropLines="2" dropStyle="combo" dx="22" fmlaLink="I47" fmlaRange="Feuil3!$L$2:$L$3" noThreeD="1" sel="1" val="0"/>
</file>

<file path=xl/ctrlProps/ctrlProp3.xml><?xml version="1.0" encoding="utf-8"?>
<formControlPr xmlns="http://schemas.microsoft.com/office/spreadsheetml/2009/9/main" objectType="Drop" dropLines="2" dropStyle="combo" dx="22" fmlaLink="I49" fmlaRange="Feuil3!$L$2:$L$3" noThreeD="1" sel="1" val="0"/>
</file>

<file path=xl/ctrlProps/ctrlProp4.xml><?xml version="1.0" encoding="utf-8"?>
<formControlPr xmlns="http://schemas.microsoft.com/office/spreadsheetml/2009/9/main" objectType="Drop" dropLines="2" dropStyle="combo" dx="22" fmlaLink="I50" fmlaRange="Feuil3!$L$2:$L$3" noThreeD="1" sel="1" val="0"/>
</file>

<file path=xl/ctrlProps/ctrlProp5.xml><?xml version="1.0" encoding="utf-8"?>
<formControlPr xmlns="http://schemas.microsoft.com/office/spreadsheetml/2009/9/main" objectType="Drop" dropLines="2" dropStyle="combo" dx="22" fmlaLink="I51" fmlaRange="Feuil3!$L$2:$L$3" noThreeD="1" sel="1" val="0"/>
</file>

<file path=xl/ctrlProps/ctrlProp6.xml><?xml version="1.0" encoding="utf-8"?>
<formControlPr xmlns="http://schemas.microsoft.com/office/spreadsheetml/2009/9/main" objectType="Drop" dropLines="2" dropStyle="combo" dx="22" fmlaLink="I52" fmlaRange="Feuil3!$L$2:$L$3" noThreeD="1" sel="1" val="0"/>
</file>

<file path=xl/ctrlProps/ctrlProp7.xml><?xml version="1.0" encoding="utf-8"?>
<formControlPr xmlns="http://schemas.microsoft.com/office/spreadsheetml/2009/9/main" objectType="Drop" dropLines="2" dropStyle="combo" dx="22" fmlaLink="$I$14" fmlaRange="Feuil3!$L$2:$L$3" noThreeD="1" sel="1" val="0"/>
</file>

<file path=xl/ctrlProps/ctrlProp8.xml><?xml version="1.0" encoding="utf-8"?>
<formControlPr xmlns="http://schemas.microsoft.com/office/spreadsheetml/2009/9/main" objectType="Drop" dropStyle="combo" dx="22" fmlaLink="$C$6" fmlaRange="Feuil3!$D$6:$D$7" noThreeD="1" sel="1" val="0"/>
</file>

<file path=xl/ctrlProps/ctrlProp9.xml><?xml version="1.0" encoding="utf-8"?>
<formControlPr xmlns="http://schemas.microsoft.com/office/spreadsheetml/2009/9/main" objectType="Drop" dropLines="2" dropStyle="combo" dx="22" fmlaLink="$H$14" fmlaRange="Feuil3!$L$2:$L$3"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600075</xdr:colOff>
      <xdr:row>6</xdr:row>
      <xdr:rowOff>17846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885825" cy="12370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638175</xdr:colOff>
      <xdr:row>1</xdr:row>
      <xdr:rowOff>19050</xdr:rowOff>
    </xdr:from>
    <xdr:to>
      <xdr:col>9</xdr:col>
      <xdr:colOff>1457325</xdr:colOff>
      <xdr:row>16</xdr:row>
      <xdr:rowOff>114300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933450" y="200025"/>
          <a:ext cx="9353550" cy="3076575"/>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647699</xdr:colOff>
      <xdr:row>17</xdr:row>
      <xdr:rowOff>104775</xdr:rowOff>
    </xdr:from>
    <xdr:to>
      <xdr:col>10</xdr:col>
      <xdr:colOff>19050</xdr:colOff>
      <xdr:row>27</xdr:row>
      <xdr:rowOff>104775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942974" y="3448050"/>
          <a:ext cx="9372601" cy="1885950"/>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638175</xdr:colOff>
      <xdr:row>28</xdr:row>
      <xdr:rowOff>123825</xdr:rowOff>
    </xdr:from>
    <xdr:to>
      <xdr:col>10</xdr:col>
      <xdr:colOff>28575</xdr:colOff>
      <xdr:row>38</xdr:row>
      <xdr:rowOff>133350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933450" y="5534025"/>
          <a:ext cx="9391650" cy="1885950"/>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180975</xdr:rowOff>
        </xdr:from>
        <xdr:to>
          <xdr:col>3</xdr:col>
          <xdr:colOff>723900</xdr:colOff>
          <xdr:row>6</xdr:row>
          <xdr:rowOff>57150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95250</xdr:rowOff>
        </xdr:from>
        <xdr:to>
          <xdr:col>8</xdr:col>
          <xdr:colOff>714375</xdr:colOff>
          <xdr:row>46</xdr:row>
          <xdr:rowOff>323850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48</xdr:row>
          <xdr:rowOff>57150</xdr:rowOff>
        </xdr:from>
        <xdr:to>
          <xdr:col>8</xdr:col>
          <xdr:colOff>723900</xdr:colOff>
          <xdr:row>48</xdr:row>
          <xdr:rowOff>285750</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49</xdr:row>
          <xdr:rowOff>57150</xdr:rowOff>
        </xdr:from>
        <xdr:to>
          <xdr:col>8</xdr:col>
          <xdr:colOff>714375</xdr:colOff>
          <xdr:row>49</xdr:row>
          <xdr:rowOff>285750</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50</xdr:row>
          <xdr:rowOff>57150</xdr:rowOff>
        </xdr:from>
        <xdr:to>
          <xdr:col>8</xdr:col>
          <xdr:colOff>704850</xdr:colOff>
          <xdr:row>50</xdr:row>
          <xdr:rowOff>285750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51</xdr:row>
          <xdr:rowOff>38100</xdr:rowOff>
        </xdr:from>
        <xdr:to>
          <xdr:col>8</xdr:col>
          <xdr:colOff>704850</xdr:colOff>
          <xdr:row>51</xdr:row>
          <xdr:rowOff>266700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638175</xdr:colOff>
      <xdr:row>39</xdr:row>
      <xdr:rowOff>133350</xdr:rowOff>
    </xdr:from>
    <xdr:to>
      <xdr:col>12</xdr:col>
      <xdr:colOff>161925</xdr:colOff>
      <xdr:row>56</xdr:row>
      <xdr:rowOff>28575</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638175" y="7086600"/>
          <a:ext cx="10267950" cy="4981575"/>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628650</xdr:colOff>
      <xdr:row>57</xdr:row>
      <xdr:rowOff>104775</xdr:rowOff>
    </xdr:from>
    <xdr:to>
      <xdr:col>9</xdr:col>
      <xdr:colOff>342900</xdr:colOff>
      <xdr:row>69</xdr:row>
      <xdr:rowOff>161925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628650" y="12334875"/>
          <a:ext cx="7705725" cy="2419350"/>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0</xdr:colOff>
      <xdr:row>0</xdr:row>
      <xdr:rowOff>0</xdr:rowOff>
    </xdr:from>
    <xdr:to>
      <xdr:col>1</xdr:col>
      <xdr:colOff>590550</xdr:colOff>
      <xdr:row>6</xdr:row>
      <xdr:rowOff>113096</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0"/>
          <a:ext cx="885825" cy="12370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209550</xdr:colOff>
          <xdr:row>12</xdr:row>
          <xdr:rowOff>152400</xdr:rowOff>
        </xdr:from>
        <xdr:to>
          <xdr:col>8</xdr:col>
          <xdr:colOff>771525</xdr:colOff>
          <xdr:row>13</xdr:row>
          <xdr:rowOff>228600</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638175</xdr:colOff>
      <xdr:row>1</xdr:row>
      <xdr:rowOff>19050</xdr:rowOff>
    </xdr:from>
    <xdr:to>
      <xdr:col>8</xdr:col>
      <xdr:colOff>447675</xdr:colOff>
      <xdr:row>16</xdr:row>
      <xdr:rowOff>19050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952500" y="200025"/>
          <a:ext cx="7686675" cy="3019425"/>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647700</xdr:colOff>
      <xdr:row>16</xdr:row>
      <xdr:rowOff>104775</xdr:rowOff>
    </xdr:from>
    <xdr:to>
      <xdr:col>8</xdr:col>
      <xdr:colOff>457200</xdr:colOff>
      <xdr:row>22</xdr:row>
      <xdr:rowOff>104775</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962025" y="2676525"/>
          <a:ext cx="7686675" cy="1133475"/>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4</xdr:row>
          <xdr:rowOff>180975</xdr:rowOff>
        </xdr:from>
        <xdr:to>
          <xdr:col>3</xdr:col>
          <xdr:colOff>47625</xdr:colOff>
          <xdr:row>6</xdr:row>
          <xdr:rowOff>19050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571500</xdr:colOff>
      <xdr:row>6</xdr:row>
      <xdr:rowOff>113096</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885825" cy="1237046"/>
        </a:xfrm>
        <a:prstGeom prst="rect">
          <a:avLst/>
        </a:prstGeom>
      </xdr:spPr>
    </xdr:pic>
    <xdr:clientData/>
  </xdr:twoCellAnchor>
  <xdr:twoCellAnchor>
    <xdr:from>
      <xdr:col>1</xdr:col>
      <xdr:colOff>647700</xdr:colOff>
      <xdr:row>23</xdr:row>
      <xdr:rowOff>123826</xdr:rowOff>
    </xdr:from>
    <xdr:to>
      <xdr:col>9</xdr:col>
      <xdr:colOff>161925</xdr:colOff>
      <xdr:row>35</xdr:row>
      <xdr:rowOff>114300</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962025" y="4010026"/>
          <a:ext cx="8496300" cy="2390774"/>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647700</xdr:colOff>
      <xdr:row>35</xdr:row>
      <xdr:rowOff>295276</xdr:rowOff>
    </xdr:from>
    <xdr:to>
      <xdr:col>9</xdr:col>
      <xdr:colOff>161925</xdr:colOff>
      <xdr:row>40</xdr:row>
      <xdr:rowOff>142875</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962025" y="6581776"/>
          <a:ext cx="8496300" cy="1352549"/>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647700</xdr:colOff>
      <xdr:row>41</xdr:row>
      <xdr:rowOff>133351</xdr:rowOff>
    </xdr:from>
    <xdr:to>
      <xdr:col>9</xdr:col>
      <xdr:colOff>161925</xdr:colOff>
      <xdr:row>54</xdr:row>
      <xdr:rowOff>66675</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962025" y="8105776"/>
          <a:ext cx="8496300" cy="2400299"/>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7</xdr:col>
          <xdr:colOff>238125</xdr:colOff>
          <xdr:row>12</xdr:row>
          <xdr:rowOff>209550</xdr:rowOff>
        </xdr:from>
        <xdr:to>
          <xdr:col>7</xdr:col>
          <xdr:colOff>800100</xdr:colOff>
          <xdr:row>13</xdr:row>
          <xdr:rowOff>219075</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866774</xdr:colOff>
      <xdr:row>28</xdr:row>
      <xdr:rowOff>152400</xdr:rowOff>
    </xdr:from>
    <xdr:to>
      <xdr:col>14</xdr:col>
      <xdr:colOff>523874</xdr:colOff>
      <xdr:row>34</xdr:row>
      <xdr:rowOff>323850</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10163174" y="5629275"/>
          <a:ext cx="3590925" cy="125730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a:solidFill>
                <a:srgbClr val="FF0000"/>
              </a:solidFill>
              <a:latin typeface="Arial" panose="020B0604020202020204" pitchFamily="34" charset="0"/>
              <a:cs typeface="Arial" panose="020B0604020202020204" pitchFamily="34" charset="0"/>
            </a:rPr>
            <a:t>Seulement en cas de dépenses pour </a:t>
          </a:r>
        </a:p>
        <a:p>
          <a:r>
            <a:rPr lang="fr-FR" sz="1100" b="0">
              <a:solidFill>
                <a:srgbClr val="FF0000"/>
              </a:solidFill>
              <a:latin typeface="Arial" panose="020B0604020202020204" pitchFamily="34" charset="0"/>
              <a:cs typeface="Arial" panose="020B0604020202020204" pitchFamily="34" charset="0"/>
            </a:rPr>
            <a:t>des travaux Gros œuvre </a:t>
          </a:r>
          <a:r>
            <a:rPr lang="fr-FR" sz="1100" b="0">
              <a:solidFill>
                <a:srgbClr val="FF0000"/>
              </a:solidFill>
              <a:effectLst/>
              <a:latin typeface="+mn-lt"/>
              <a:ea typeface="+mn-ea"/>
              <a:cs typeface="+mn-cs"/>
            </a:rPr>
            <a:t>d'un montant </a:t>
          </a:r>
          <a:r>
            <a:rPr lang="fr-FR" sz="1100" b="0">
              <a:solidFill>
                <a:srgbClr val="FF0000"/>
              </a:solidFill>
              <a:latin typeface="Arial" panose="020B0604020202020204" pitchFamily="34" charset="0"/>
              <a:cs typeface="Arial" panose="020B0604020202020204" pitchFamily="34" charset="0"/>
            </a:rPr>
            <a:t>supérieur à 0€</a:t>
          </a:r>
        </a:p>
        <a:p>
          <a:r>
            <a:rPr lang="fr-FR" sz="1600" b="1">
              <a:solidFill>
                <a:srgbClr val="FF0000"/>
              </a:solidFill>
              <a:latin typeface="Arial" panose="020B0604020202020204" pitchFamily="34" charset="0"/>
              <a:cs typeface="Arial" panose="020B0604020202020204" pitchFamily="34" charset="0"/>
            </a:rPr>
            <a:t>et </a:t>
          </a:r>
        </a:p>
        <a:p>
          <a:r>
            <a:rPr lang="fr-FR" sz="1100" b="0">
              <a:solidFill>
                <a:srgbClr val="FF0000"/>
              </a:solidFill>
              <a:latin typeface="Arial" panose="020B0604020202020204" pitchFamily="34" charset="0"/>
              <a:cs typeface="Arial" panose="020B0604020202020204" pitchFamily="34" charset="0"/>
            </a:rPr>
            <a:t>du bénéfice d'un label déveveloppement durable</a:t>
          </a:r>
          <a:r>
            <a:rPr lang="fr-FR" sz="1100" b="0" baseline="0">
              <a:solidFill>
                <a:srgbClr val="FF0000"/>
              </a:solidFill>
              <a:latin typeface="Arial" panose="020B0604020202020204" pitchFamily="34" charset="0"/>
              <a:cs typeface="Arial" panose="020B0604020202020204" pitchFamily="34" charset="0"/>
            </a:rPr>
            <a:t> </a:t>
          </a:r>
          <a:r>
            <a:rPr lang="fr-FR" sz="1100" b="0">
              <a:solidFill>
                <a:srgbClr val="FF0000"/>
              </a:solidFill>
              <a:effectLst/>
              <a:latin typeface="+mn-lt"/>
              <a:ea typeface="+mn-ea"/>
              <a:cs typeface="+mn-cs"/>
            </a:rPr>
            <a:t>d'un montant </a:t>
          </a:r>
          <a:r>
            <a:rPr lang="fr-FR" sz="1100" b="0" baseline="0">
              <a:solidFill>
                <a:srgbClr val="FF0000"/>
              </a:solidFill>
              <a:latin typeface="Arial" panose="020B0604020202020204" pitchFamily="34" charset="0"/>
              <a:cs typeface="Arial" panose="020B0604020202020204" pitchFamily="34" charset="0"/>
            </a:rPr>
            <a:t>supérieur à 0€</a:t>
          </a:r>
        </a:p>
        <a:p>
          <a:r>
            <a:rPr lang="fr-FR" sz="1100" b="0" baseline="0">
              <a:solidFill>
                <a:srgbClr val="FF0000"/>
              </a:solidFill>
              <a:latin typeface="Arial" panose="020B0604020202020204" pitchFamily="34" charset="0"/>
              <a:cs typeface="Arial" panose="020B0604020202020204" pitchFamily="34" charset="0"/>
            </a:rPr>
            <a:t>(cf. c-n°2018-003 - point 5 </a:t>
          </a:r>
          <a:r>
            <a:rPr lang="fr-FR" sz="1100" b="0" baseline="0">
              <a:solidFill>
                <a:srgbClr val="990099"/>
              </a:solidFill>
              <a:latin typeface="Arial" panose="020B0604020202020204" pitchFamily="34" charset="0"/>
              <a:cs typeface="Arial" panose="020B0604020202020204" pitchFamily="34" charset="0"/>
            </a:rPr>
            <a:t>et celle à paraître en 2021</a:t>
          </a:r>
          <a:r>
            <a:rPr lang="fr-FR" sz="1100" b="0" baseline="0">
              <a:solidFill>
                <a:srgbClr val="FF0000"/>
              </a:solidFill>
              <a:latin typeface="Arial" panose="020B0604020202020204" pitchFamily="34" charset="0"/>
              <a:cs typeface="Arial" panose="020B0604020202020204" pitchFamily="34" charset="0"/>
            </a:rPr>
            <a:t>)</a:t>
          </a:r>
        </a:p>
      </xdr:txBody>
    </xdr:sp>
    <xdr:clientData/>
  </xdr:twoCellAnchor>
  <xdr:twoCellAnchor>
    <xdr:from>
      <xdr:col>9</xdr:col>
      <xdr:colOff>200025</xdr:colOff>
      <xdr:row>30</xdr:row>
      <xdr:rowOff>142875</xdr:rowOff>
    </xdr:from>
    <xdr:to>
      <xdr:col>10</xdr:col>
      <xdr:colOff>19050</xdr:colOff>
      <xdr:row>32</xdr:row>
      <xdr:rowOff>95250</xdr:rowOff>
    </xdr:to>
    <xdr:sp macro="" textlink="">
      <xdr:nvSpPr>
        <xdr:cNvPr id="9" name="Flèche : gauche 8">
          <a:extLst>
            <a:ext uri="{FF2B5EF4-FFF2-40B4-BE49-F238E27FC236}">
              <a16:creationId xmlns:a16="http://schemas.microsoft.com/office/drawing/2014/main" id="{00000000-0008-0000-0200-000009000000}"/>
            </a:ext>
          </a:extLst>
        </xdr:cNvPr>
        <xdr:cNvSpPr/>
      </xdr:nvSpPr>
      <xdr:spPr>
        <a:xfrm>
          <a:off x="9496425" y="5981700"/>
          <a:ext cx="704850" cy="314325"/>
        </a:xfrm>
        <a:prstGeom prst="leftArrow">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638175</xdr:colOff>
      <xdr:row>1</xdr:row>
      <xdr:rowOff>19050</xdr:rowOff>
    </xdr:from>
    <xdr:to>
      <xdr:col>9</xdr:col>
      <xdr:colOff>1457325</xdr:colOff>
      <xdr:row>16</xdr:row>
      <xdr:rowOff>114300</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942975" y="194310"/>
          <a:ext cx="9521190" cy="2998470"/>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647699</xdr:colOff>
      <xdr:row>17</xdr:row>
      <xdr:rowOff>104775</xdr:rowOff>
    </xdr:from>
    <xdr:to>
      <xdr:col>10</xdr:col>
      <xdr:colOff>19050</xdr:colOff>
      <xdr:row>27</xdr:row>
      <xdr:rowOff>104775</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952499" y="3358515"/>
          <a:ext cx="9528811" cy="1836420"/>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638175</xdr:colOff>
      <xdr:row>28</xdr:row>
      <xdr:rowOff>123825</xdr:rowOff>
    </xdr:from>
    <xdr:to>
      <xdr:col>10</xdr:col>
      <xdr:colOff>28575</xdr:colOff>
      <xdr:row>38</xdr:row>
      <xdr:rowOff>133350</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942975" y="5389245"/>
          <a:ext cx="9547860" cy="1823085"/>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180975</xdr:rowOff>
        </xdr:from>
        <xdr:to>
          <xdr:col>3</xdr:col>
          <xdr:colOff>723900</xdr:colOff>
          <xdr:row>6</xdr:row>
          <xdr:rowOff>57150</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95250</xdr:rowOff>
        </xdr:from>
        <xdr:to>
          <xdr:col>8</xdr:col>
          <xdr:colOff>714375</xdr:colOff>
          <xdr:row>46</xdr:row>
          <xdr:rowOff>323850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48</xdr:row>
          <xdr:rowOff>57150</xdr:rowOff>
        </xdr:from>
        <xdr:to>
          <xdr:col>8</xdr:col>
          <xdr:colOff>723900</xdr:colOff>
          <xdr:row>48</xdr:row>
          <xdr:rowOff>285750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49</xdr:row>
          <xdr:rowOff>57150</xdr:rowOff>
        </xdr:from>
        <xdr:to>
          <xdr:col>8</xdr:col>
          <xdr:colOff>714375</xdr:colOff>
          <xdr:row>49</xdr:row>
          <xdr:rowOff>285750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51</xdr:row>
          <xdr:rowOff>57150</xdr:rowOff>
        </xdr:from>
        <xdr:to>
          <xdr:col>8</xdr:col>
          <xdr:colOff>704850</xdr:colOff>
          <xdr:row>51</xdr:row>
          <xdr:rowOff>285750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52</xdr:row>
          <xdr:rowOff>38100</xdr:rowOff>
        </xdr:from>
        <xdr:to>
          <xdr:col>8</xdr:col>
          <xdr:colOff>704850</xdr:colOff>
          <xdr:row>52</xdr:row>
          <xdr:rowOff>266700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638175</xdr:colOff>
      <xdr:row>39</xdr:row>
      <xdr:rowOff>133350</xdr:rowOff>
    </xdr:from>
    <xdr:to>
      <xdr:col>12</xdr:col>
      <xdr:colOff>161925</xdr:colOff>
      <xdr:row>57</xdr:row>
      <xdr:rowOff>28575</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942975" y="7387590"/>
          <a:ext cx="11410950" cy="5267325"/>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628650</xdr:colOff>
      <xdr:row>58</xdr:row>
      <xdr:rowOff>104775</xdr:rowOff>
    </xdr:from>
    <xdr:to>
      <xdr:col>9</xdr:col>
      <xdr:colOff>342900</xdr:colOff>
      <xdr:row>70</xdr:row>
      <xdr:rowOff>161925</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933450" y="12906375"/>
          <a:ext cx="8492490" cy="2404110"/>
        </a:xfrm>
        <a:prstGeom prst="rect">
          <a:avLst/>
        </a:prstGeom>
        <a:noFill/>
        <a:ln w="28575">
          <a:solidFill>
            <a:schemeClr val="accent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0</xdr:colOff>
      <xdr:row>0</xdr:row>
      <xdr:rowOff>0</xdr:rowOff>
    </xdr:from>
    <xdr:to>
      <xdr:col>1</xdr:col>
      <xdr:colOff>590550</xdr:colOff>
      <xdr:row>6</xdr:row>
      <xdr:rowOff>113096</xdr:rowOff>
    </xdr:to>
    <xdr:pic>
      <xdr:nvPicPr>
        <xdr:cNvPr id="13" name="Imag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stretch>
          <a:fillRect/>
        </a:stretch>
      </xdr:blipFill>
      <xdr:spPr>
        <a:xfrm>
          <a:off x="0" y="0"/>
          <a:ext cx="895350" cy="11875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209550</xdr:colOff>
          <xdr:row>12</xdr:row>
          <xdr:rowOff>152400</xdr:rowOff>
        </xdr:from>
        <xdr:to>
          <xdr:col>8</xdr:col>
          <xdr:colOff>771525</xdr:colOff>
          <xdr:row>13</xdr:row>
          <xdr:rowOff>228600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50</xdr:row>
          <xdr:rowOff>57150</xdr:rowOff>
        </xdr:from>
        <xdr:to>
          <xdr:col>8</xdr:col>
          <xdr:colOff>714375</xdr:colOff>
          <xdr:row>50</xdr:row>
          <xdr:rowOff>285750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FDBFA-310A-43A4-A62F-45B7E1A2C427}">
  <sheetPr codeName="Feuil2"/>
  <dimension ref="C1:G56"/>
  <sheetViews>
    <sheetView tabSelected="1" zoomScaleNormal="100" workbookViewId="0">
      <selection activeCell="F1" sqref="F1"/>
    </sheetView>
  </sheetViews>
  <sheetFormatPr baseColWidth="10" defaultColWidth="11.42578125" defaultRowHeight="14.25" x14ac:dyDescent="0.25"/>
  <cols>
    <col min="1" max="1" width="4.28515625" style="129" customWidth="1"/>
    <col min="2" max="2" width="10.5703125" style="129" customWidth="1"/>
    <col min="3" max="3" width="41.5703125" style="129" customWidth="1"/>
    <col min="4" max="4" width="80.7109375" style="129" customWidth="1"/>
    <col min="5" max="5" width="23.28515625" style="129" customWidth="1"/>
    <col min="6" max="6" width="20.7109375" style="129" customWidth="1"/>
    <col min="7" max="7" width="21.7109375" style="129" customWidth="1"/>
    <col min="8" max="16384" width="11.42578125" style="129"/>
  </cols>
  <sheetData>
    <row r="1" spans="3:6" x14ac:dyDescent="0.25">
      <c r="F1" s="185" t="s">
        <v>164</v>
      </c>
    </row>
    <row r="3" spans="3:6" ht="24.95" customHeight="1" x14ac:dyDescent="0.25">
      <c r="C3" s="187" t="s">
        <v>81</v>
      </c>
      <c r="D3" s="187"/>
      <c r="E3" s="187"/>
      <c r="F3" s="187"/>
    </row>
    <row r="5" spans="3:6" x14ac:dyDescent="0.25">
      <c r="C5" s="182" t="s">
        <v>156</v>
      </c>
    </row>
    <row r="7" spans="3:6" x14ac:dyDescent="0.25">
      <c r="C7" s="129" t="s">
        <v>80</v>
      </c>
    </row>
    <row r="8" spans="3:6" x14ac:dyDescent="0.25">
      <c r="C8" s="129" t="s">
        <v>151</v>
      </c>
      <c r="D8" s="183" t="s">
        <v>159</v>
      </c>
    </row>
    <row r="9" spans="3:6" x14ac:dyDescent="0.25">
      <c r="D9" s="184" t="s">
        <v>152</v>
      </c>
    </row>
    <row r="10" spans="3:6" x14ac:dyDescent="0.25">
      <c r="C10" s="129" t="s">
        <v>153</v>
      </c>
    </row>
    <row r="11" spans="3:6" x14ac:dyDescent="0.25">
      <c r="C11" s="129" t="s">
        <v>154</v>
      </c>
    </row>
    <row r="12" spans="3:6" x14ac:dyDescent="0.25">
      <c r="C12" s="130" t="s">
        <v>18</v>
      </c>
      <c r="D12" s="129" t="s">
        <v>155</v>
      </c>
    </row>
    <row r="13" spans="3:6" x14ac:dyDescent="0.25">
      <c r="C13" s="130" t="s">
        <v>18</v>
      </c>
      <c r="D13" s="129" t="s">
        <v>150</v>
      </c>
    </row>
    <row r="14" spans="3:6" x14ac:dyDescent="0.25">
      <c r="C14" s="130" t="s">
        <v>18</v>
      </c>
      <c r="D14" s="182" t="s">
        <v>160</v>
      </c>
    </row>
    <row r="15" spans="3:6" x14ac:dyDescent="0.25">
      <c r="C15" s="129" t="s">
        <v>82</v>
      </c>
    </row>
    <row r="17" spans="3:7" ht="15" x14ac:dyDescent="0.25">
      <c r="C17" s="131" t="s">
        <v>83</v>
      </c>
      <c r="D17" s="131"/>
      <c r="E17" s="131"/>
      <c r="F17" s="104"/>
      <c r="G17" s="131"/>
    </row>
    <row r="19" spans="3:7" ht="15" x14ac:dyDescent="0.25">
      <c r="C19" s="132" t="s">
        <v>84</v>
      </c>
    </row>
    <row r="20" spans="3:7" ht="15.75" x14ac:dyDescent="0.25">
      <c r="C20" s="137" t="s">
        <v>138</v>
      </c>
    </row>
    <row r="22" spans="3:7" s="144" customFormat="1" ht="15.75" x14ac:dyDescent="0.25">
      <c r="C22" s="142" t="s">
        <v>85</v>
      </c>
      <c r="D22" s="143"/>
      <c r="E22" s="143"/>
      <c r="F22" s="143"/>
      <c r="G22" s="143"/>
    </row>
    <row r="23" spans="3:7" s="144" customFormat="1" ht="15" x14ac:dyDescent="0.25">
      <c r="E23" s="193" t="s">
        <v>148</v>
      </c>
      <c r="F23" s="194"/>
      <c r="G23" s="194"/>
    </row>
    <row r="24" spans="3:7" s="144" customFormat="1" ht="15" x14ac:dyDescent="0.25">
      <c r="E24" s="145" t="s">
        <v>163</v>
      </c>
      <c r="F24" s="145" t="s">
        <v>0</v>
      </c>
      <c r="G24" s="180" t="s">
        <v>161</v>
      </c>
    </row>
    <row r="25" spans="3:7" s="144" customFormat="1" x14ac:dyDescent="0.25">
      <c r="E25" s="191" t="s">
        <v>131</v>
      </c>
      <c r="F25" s="192"/>
      <c r="G25" s="192"/>
    </row>
    <row r="26" spans="3:7" s="141" customFormat="1" x14ac:dyDescent="0.25">
      <c r="C26" s="163" t="s">
        <v>125</v>
      </c>
      <c r="D26" s="163" t="s">
        <v>126</v>
      </c>
      <c r="E26" s="157" t="s">
        <v>124</v>
      </c>
      <c r="F26" s="157" t="s">
        <v>127</v>
      </c>
      <c r="G26" s="157" t="s">
        <v>124</v>
      </c>
    </row>
    <row r="27" spans="3:7" s="141" customFormat="1" x14ac:dyDescent="0.25">
      <c r="C27" s="148"/>
      <c r="D27" s="148"/>
      <c r="E27" s="149"/>
      <c r="F27" s="150"/>
      <c r="G27" s="149"/>
    </row>
    <row r="28" spans="3:7" s="141" customFormat="1" x14ac:dyDescent="0.25">
      <c r="C28" s="139" t="s">
        <v>2</v>
      </c>
      <c r="D28" s="139" t="s">
        <v>86</v>
      </c>
      <c r="E28" s="140" t="s">
        <v>96</v>
      </c>
      <c r="F28" s="140" t="s">
        <v>96</v>
      </c>
      <c r="G28" s="140" t="s">
        <v>96</v>
      </c>
    </row>
    <row r="29" spans="3:7" s="141" customFormat="1" ht="28.5" x14ac:dyDescent="0.25">
      <c r="C29" s="139" t="s">
        <v>39</v>
      </c>
      <c r="D29" s="139" t="s">
        <v>94</v>
      </c>
      <c r="E29" s="140" t="s">
        <v>97</v>
      </c>
      <c r="F29" s="140" t="s">
        <v>97</v>
      </c>
      <c r="G29" s="140" t="s">
        <v>97</v>
      </c>
    </row>
    <row r="30" spans="3:7" s="141" customFormat="1" x14ac:dyDescent="0.25">
      <c r="C30" s="139" t="s">
        <v>38</v>
      </c>
      <c r="D30" s="139" t="s">
        <v>95</v>
      </c>
      <c r="E30" s="140" t="s">
        <v>98</v>
      </c>
      <c r="F30" s="140" t="s">
        <v>98</v>
      </c>
      <c r="G30" s="140" t="s">
        <v>98</v>
      </c>
    </row>
    <row r="31" spans="3:7" s="141" customFormat="1" x14ac:dyDescent="0.25">
      <c r="E31" s="150"/>
      <c r="F31" s="150"/>
      <c r="G31" s="150"/>
    </row>
    <row r="32" spans="3:7" s="141" customFormat="1" ht="28.5" x14ac:dyDescent="0.25">
      <c r="C32" s="139" t="s">
        <v>88</v>
      </c>
      <c r="D32" s="139" t="s">
        <v>107</v>
      </c>
      <c r="E32" s="140" t="s">
        <v>141</v>
      </c>
      <c r="F32" s="140" t="s">
        <v>141</v>
      </c>
      <c r="G32" s="140" t="s">
        <v>141</v>
      </c>
    </row>
    <row r="33" spans="3:7" s="141" customFormat="1" x14ac:dyDescent="0.25">
      <c r="E33" s="150"/>
      <c r="F33" s="150"/>
      <c r="G33" s="150"/>
    </row>
    <row r="34" spans="3:7" s="141" customFormat="1" x14ac:dyDescent="0.25">
      <c r="C34" s="139" t="s">
        <v>9</v>
      </c>
      <c r="D34" s="139" t="s">
        <v>108</v>
      </c>
      <c r="E34" s="140" t="s">
        <v>142</v>
      </c>
      <c r="F34" s="140" t="s">
        <v>99</v>
      </c>
      <c r="G34" s="140" t="s">
        <v>142</v>
      </c>
    </row>
    <row r="35" spans="3:7" s="141" customFormat="1" ht="28.5" x14ac:dyDescent="0.25">
      <c r="C35" s="139" t="s">
        <v>13</v>
      </c>
      <c r="D35" s="139" t="s">
        <v>109</v>
      </c>
      <c r="E35" s="140" t="s">
        <v>143</v>
      </c>
      <c r="F35" s="140" t="s">
        <v>100</v>
      </c>
      <c r="G35" s="140" t="s">
        <v>143</v>
      </c>
    </row>
    <row r="36" spans="3:7" s="141" customFormat="1" x14ac:dyDescent="0.25">
      <c r="C36" s="139" t="s">
        <v>14</v>
      </c>
      <c r="D36" s="139" t="s">
        <v>110</v>
      </c>
      <c r="E36" s="140" t="s">
        <v>144</v>
      </c>
      <c r="F36" s="140" t="s">
        <v>101</v>
      </c>
      <c r="G36" s="140" t="s">
        <v>144</v>
      </c>
    </row>
    <row r="37" spans="3:7" s="141" customFormat="1" x14ac:dyDescent="0.25">
      <c r="E37" s="150"/>
      <c r="F37" s="150"/>
      <c r="G37" s="150"/>
    </row>
    <row r="38" spans="3:7" s="141" customFormat="1" x14ac:dyDescent="0.25">
      <c r="C38" s="188" t="s">
        <v>73</v>
      </c>
      <c r="D38" s="151" t="s">
        <v>113</v>
      </c>
      <c r="E38" s="152" t="s">
        <v>102</v>
      </c>
      <c r="F38" s="152" t="s">
        <v>128</v>
      </c>
      <c r="G38" s="152" t="s">
        <v>102</v>
      </c>
    </row>
    <row r="39" spans="3:7" s="141" customFormat="1" ht="57" x14ac:dyDescent="0.25">
      <c r="C39" s="189"/>
      <c r="D39" s="146" t="s">
        <v>111</v>
      </c>
      <c r="E39" s="153"/>
      <c r="F39" s="153"/>
      <c r="G39" s="153"/>
    </row>
    <row r="40" spans="3:7" s="141" customFormat="1" ht="42.75" x14ac:dyDescent="0.25">
      <c r="C40" s="189"/>
      <c r="D40" s="146" t="s">
        <v>112</v>
      </c>
      <c r="E40" s="153"/>
      <c r="F40" s="153"/>
      <c r="G40" s="153"/>
    </row>
    <row r="41" spans="3:7" s="141" customFormat="1" ht="43.5" x14ac:dyDescent="0.25">
      <c r="C41" s="189"/>
      <c r="D41" s="146" t="s">
        <v>115</v>
      </c>
      <c r="E41" s="153"/>
      <c r="F41" s="153"/>
      <c r="G41" s="153"/>
    </row>
    <row r="42" spans="3:7" s="141" customFormat="1" ht="44.25" x14ac:dyDescent="0.25">
      <c r="C42" s="190"/>
      <c r="D42" s="147" t="s">
        <v>114</v>
      </c>
      <c r="E42" s="154"/>
      <c r="F42" s="154"/>
      <c r="G42" s="154"/>
    </row>
    <row r="43" spans="3:7" s="141" customFormat="1" x14ac:dyDescent="0.25">
      <c r="C43" s="139" t="s">
        <v>74</v>
      </c>
      <c r="D43" s="139" t="s">
        <v>116</v>
      </c>
      <c r="E43" s="140" t="s">
        <v>103</v>
      </c>
      <c r="F43" s="140" t="s">
        <v>129</v>
      </c>
      <c r="G43" s="140" t="s">
        <v>103</v>
      </c>
    </row>
    <row r="44" spans="3:7" s="141" customFormat="1" x14ac:dyDescent="0.25">
      <c r="E44" s="150"/>
      <c r="F44" s="150"/>
      <c r="G44" s="150"/>
    </row>
    <row r="45" spans="3:7" s="141" customFormat="1" ht="42.75" x14ac:dyDescent="0.25">
      <c r="C45" s="139" t="s">
        <v>89</v>
      </c>
      <c r="D45" s="139" t="s">
        <v>117</v>
      </c>
      <c r="E45" s="140" t="s">
        <v>104</v>
      </c>
      <c r="F45" s="140" t="s">
        <v>104</v>
      </c>
      <c r="G45" s="140" t="s">
        <v>104</v>
      </c>
    </row>
    <row r="46" spans="3:7" s="141" customFormat="1" x14ac:dyDescent="0.25">
      <c r="E46" s="150"/>
      <c r="F46" s="150"/>
      <c r="G46" s="150"/>
    </row>
    <row r="47" spans="3:7" s="141" customFormat="1" x14ac:dyDescent="0.25">
      <c r="C47" s="155" t="s">
        <v>90</v>
      </c>
      <c r="D47" s="148"/>
      <c r="E47" s="149"/>
      <c r="F47" s="156"/>
      <c r="G47" s="149"/>
    </row>
    <row r="48" spans="3:7" s="141" customFormat="1" ht="42.75" x14ac:dyDescent="0.25">
      <c r="C48" s="139" t="s">
        <v>91</v>
      </c>
      <c r="D48" s="139" t="s">
        <v>118</v>
      </c>
      <c r="E48" s="140" t="s">
        <v>105</v>
      </c>
      <c r="F48" s="140" t="s">
        <v>130</v>
      </c>
      <c r="G48" s="140" t="s">
        <v>105</v>
      </c>
    </row>
    <row r="49" spans="3:7" s="141" customFormat="1" x14ac:dyDescent="0.25">
      <c r="E49" s="150"/>
      <c r="F49" s="150"/>
      <c r="G49" s="150"/>
    </row>
    <row r="50" spans="3:7" s="141" customFormat="1" x14ac:dyDescent="0.25">
      <c r="E50" s="150"/>
      <c r="F50" s="150"/>
      <c r="G50" s="150"/>
    </row>
    <row r="51" spans="3:7" s="141" customFormat="1" x14ac:dyDescent="0.25">
      <c r="C51" s="155" t="s">
        <v>92</v>
      </c>
      <c r="D51" s="148"/>
      <c r="E51" s="149"/>
      <c r="F51" s="156"/>
      <c r="G51" s="149"/>
    </row>
    <row r="52" spans="3:7" s="141" customFormat="1" ht="28.5" x14ac:dyDescent="0.25">
      <c r="C52" s="139" t="s">
        <v>67</v>
      </c>
      <c r="D52" s="139" t="s">
        <v>121</v>
      </c>
      <c r="E52" s="140" t="s">
        <v>119</v>
      </c>
      <c r="F52" s="157"/>
      <c r="G52" s="140" t="s">
        <v>119</v>
      </c>
    </row>
    <row r="53" spans="3:7" s="141" customFormat="1" ht="28.5" x14ac:dyDescent="0.25">
      <c r="C53" s="151" t="s">
        <v>68</v>
      </c>
      <c r="D53" s="151" t="s">
        <v>122</v>
      </c>
      <c r="E53" s="152" t="s">
        <v>106</v>
      </c>
      <c r="F53" s="158"/>
      <c r="G53" s="181" t="s">
        <v>149</v>
      </c>
    </row>
    <row r="54" spans="3:7" s="141" customFormat="1" ht="15" x14ac:dyDescent="0.25">
      <c r="C54" s="147" t="s">
        <v>93</v>
      </c>
      <c r="D54" s="159" t="s">
        <v>123</v>
      </c>
      <c r="E54" s="154" t="s">
        <v>120</v>
      </c>
      <c r="F54" s="160"/>
      <c r="G54" s="154" t="s">
        <v>120</v>
      </c>
    </row>
    <row r="55" spans="3:7" s="138" customFormat="1" x14ac:dyDescent="0.25"/>
    <row r="56" spans="3:7" s="138" customFormat="1" x14ac:dyDescent="0.25"/>
  </sheetData>
  <mergeCells count="4">
    <mergeCell ref="C3:F3"/>
    <mergeCell ref="C38:C42"/>
    <mergeCell ref="E25:G25"/>
    <mergeCell ref="E23:G23"/>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9F6C-7342-4ECD-911D-FE2F8661EBB0}">
  <sheetPr codeName="Feuil1"/>
  <dimension ref="B1:M69"/>
  <sheetViews>
    <sheetView showGridLines="0" workbookViewId="0">
      <selection activeCell="E3" sqref="E3"/>
    </sheetView>
  </sheetViews>
  <sheetFormatPr baseColWidth="10" defaultColWidth="11.42578125" defaultRowHeight="14.25" x14ac:dyDescent="0.25"/>
  <cols>
    <col min="1" max="1" width="4.42578125" style="41" customWidth="1"/>
    <col min="2" max="2" width="11.42578125" style="41" customWidth="1"/>
    <col min="3" max="3" width="27.5703125" style="41" customWidth="1"/>
    <col min="4" max="4" width="18.7109375" style="41" customWidth="1"/>
    <col min="5" max="5" width="10" style="41" customWidth="1"/>
    <col min="6" max="6" width="14.85546875" style="41" customWidth="1"/>
    <col min="7" max="7" width="14" style="41" customWidth="1"/>
    <col min="8" max="8" width="15.28515625" style="41" customWidth="1"/>
    <col min="9" max="9" width="16.140625" style="41" customWidth="1"/>
    <col min="10" max="10" width="20.140625" style="41" customWidth="1"/>
    <col min="11" max="11" width="13.28515625" style="41" customWidth="1"/>
    <col min="12" max="12" width="11.85546875" style="41" bestFit="1" customWidth="1"/>
    <col min="13" max="16384" width="11.42578125" style="41"/>
  </cols>
  <sheetData>
    <row r="1" spans="2:12" x14ac:dyDescent="0.25">
      <c r="B1" s="102"/>
      <c r="K1" s="129" t="str">
        <f>Présentation!F1</f>
        <v>version : juin 2021</v>
      </c>
    </row>
    <row r="2" spans="2:12" x14ac:dyDescent="0.25">
      <c r="K2" s="129"/>
    </row>
    <row r="3" spans="2:12" ht="15.75" x14ac:dyDescent="0.25">
      <c r="C3" s="101" t="s">
        <v>1</v>
      </c>
      <c r="D3" s="95"/>
      <c r="E3" s="168" t="s">
        <v>163</v>
      </c>
      <c r="F3" s="100"/>
      <c r="G3" s="95"/>
      <c r="H3" s="95"/>
      <c r="I3" s="95"/>
      <c r="K3" s="134" t="s">
        <v>83</v>
      </c>
    </row>
    <row r="4" spans="2:12" x14ac:dyDescent="0.25">
      <c r="K4" s="129" t="s">
        <v>132</v>
      </c>
    </row>
    <row r="5" spans="2:12" ht="15" x14ac:dyDescent="0.25">
      <c r="C5" s="42" t="s">
        <v>2</v>
      </c>
      <c r="F5" s="43" t="s">
        <v>12</v>
      </c>
      <c r="G5" s="103">
        <f>IF(C6=1,G7,G7+G6)</f>
        <v>0</v>
      </c>
      <c r="K5" s="132" t="s">
        <v>133</v>
      </c>
    </row>
    <row r="6" spans="2:12" ht="15" x14ac:dyDescent="0.25">
      <c r="C6" s="41">
        <v>1</v>
      </c>
      <c r="F6" s="109" t="s">
        <v>6</v>
      </c>
      <c r="G6" s="104"/>
      <c r="H6" s="41" t="str">
        <f>IF(AND($G$6&gt;0,$C$6=1),"Erreur, doit être égal à zéro",IF(AND($G$6=0,$C$6=2),"Erreur, ne peut pas être égal à zéro",""))</f>
        <v/>
      </c>
      <c r="K6" s="132" t="s">
        <v>134</v>
      </c>
    </row>
    <row r="7" spans="2:12" ht="15" x14ac:dyDescent="0.25">
      <c r="F7" s="109" t="s">
        <v>5</v>
      </c>
      <c r="G7" s="104"/>
      <c r="K7" s="132" t="s">
        <v>135</v>
      </c>
    </row>
    <row r="8" spans="2:12" ht="15" x14ac:dyDescent="0.25">
      <c r="K8" s="132" t="s">
        <v>136</v>
      </c>
    </row>
    <row r="9" spans="2:12" ht="15" x14ac:dyDescent="0.25">
      <c r="C9" s="119" t="s">
        <v>8</v>
      </c>
      <c r="D9" s="133">
        <f>I9</f>
        <v>0</v>
      </c>
      <c r="E9" s="71"/>
      <c r="F9" s="46"/>
      <c r="G9" s="46" t="s">
        <v>9</v>
      </c>
      <c r="H9" s="46"/>
      <c r="I9" s="118"/>
    </row>
    <row r="10" spans="2:12" x14ac:dyDescent="0.25">
      <c r="C10" s="47"/>
      <c r="D10" s="66"/>
      <c r="E10" s="47"/>
      <c r="F10" s="48"/>
      <c r="G10" s="48"/>
      <c r="H10" s="48"/>
      <c r="I10" s="66"/>
    </row>
    <row r="11" spans="2:12" x14ac:dyDescent="0.25">
      <c r="C11" s="105" t="s">
        <v>10</v>
      </c>
      <c r="D11" s="67"/>
      <c r="E11" s="47"/>
      <c r="F11" s="49"/>
      <c r="G11" s="48"/>
      <c r="H11" s="49" t="s">
        <v>13</v>
      </c>
      <c r="I11" s="67"/>
    </row>
    <row r="12" spans="2:12" x14ac:dyDescent="0.25">
      <c r="C12" s="106" t="s">
        <v>87</v>
      </c>
      <c r="D12" s="73"/>
      <c r="E12" s="50"/>
      <c r="F12" s="51"/>
      <c r="G12" s="51"/>
      <c r="H12" s="52" t="s">
        <v>14</v>
      </c>
      <c r="I12" s="68"/>
    </row>
    <row r="13" spans="2:12" x14ac:dyDescent="0.25">
      <c r="C13" s="49"/>
      <c r="D13" s="48"/>
      <c r="E13" s="48"/>
      <c r="F13" s="48"/>
      <c r="G13" s="49"/>
      <c r="H13" s="48"/>
      <c r="I13" s="31" t="str">
        <f>IF(AND($C$6=1,$I$14=2),"Incompatibilité avec la nature des travaux","")</f>
        <v/>
      </c>
    </row>
    <row r="14" spans="2:12" ht="20.100000000000001" customHeight="1" x14ac:dyDescent="0.25">
      <c r="D14" s="48"/>
      <c r="E14" s="48"/>
      <c r="H14" s="49" t="s">
        <v>73</v>
      </c>
      <c r="I14" s="113">
        <v>1</v>
      </c>
      <c r="K14" s="115"/>
      <c r="L14" s="56"/>
    </row>
    <row r="15" spans="2:12" ht="20.100000000000001" customHeight="1" x14ac:dyDescent="0.25">
      <c r="D15" s="48"/>
      <c r="E15" s="117"/>
      <c r="H15" s="49" t="s">
        <v>74</v>
      </c>
      <c r="I15" s="120"/>
    </row>
    <row r="16" spans="2:12" ht="20.100000000000001" customHeight="1" x14ac:dyDescent="0.25">
      <c r="D16" s="124" t="s">
        <v>89</v>
      </c>
      <c r="F16" s="125"/>
      <c r="G16" s="121">
        <f>YEAR($F$16)</f>
        <v>1900</v>
      </c>
      <c r="H16" s="49"/>
      <c r="I16" s="113" t="str">
        <f>IF($I$13="Incompatibilité avec la nature des travaux","",IF(AND($I$14=2,OR($I$15="",$I$15=0)),"Saisie obligatoire d'une année",IF(AND($I$14=1,$I$15&gt;0),"Attention ! Il ne peut y avoir de date","")))</f>
        <v/>
      </c>
    </row>
    <row r="19" spans="3:10" ht="15.75" x14ac:dyDescent="0.25">
      <c r="C19" s="53" t="s">
        <v>15</v>
      </c>
      <c r="D19" s="53" t="s">
        <v>16</v>
      </c>
      <c r="E19" s="54"/>
      <c r="F19" s="54"/>
      <c r="H19" s="55"/>
    </row>
    <row r="21" spans="3:10" x14ac:dyDescent="0.25">
      <c r="C21" s="41" t="s">
        <v>7</v>
      </c>
      <c r="H21" s="56">
        <f>$I$9</f>
        <v>0</v>
      </c>
    </row>
    <row r="22" spans="3:10" ht="15" thickBot="1" x14ac:dyDescent="0.3">
      <c r="C22" s="41" t="s">
        <v>91</v>
      </c>
      <c r="G22" s="57" t="s">
        <v>18</v>
      </c>
      <c r="H22" s="58">
        <v>0</v>
      </c>
    </row>
    <row r="23" spans="3:10" ht="15.75" x14ac:dyDescent="0.25">
      <c r="C23" s="60" t="s">
        <v>26</v>
      </c>
      <c r="G23" s="57" t="s">
        <v>19</v>
      </c>
      <c r="H23" s="61">
        <f>$H$21-$H$22</f>
        <v>0</v>
      </c>
      <c r="I23" s="165">
        <f>IF(ISERROR(I11/H23),0,I11/H23)</f>
        <v>0</v>
      </c>
      <c r="J23" s="164" t="s">
        <v>145</v>
      </c>
    </row>
    <row r="24" spans="3:10" x14ac:dyDescent="0.25">
      <c r="J24" s="161" t="s">
        <v>140</v>
      </c>
    </row>
    <row r="25" spans="3:10" x14ac:dyDescent="0.25">
      <c r="C25" s="108" t="str">
        <f>C23</f>
        <v>Dépense subventionnable pour le projet</v>
      </c>
      <c r="H25" s="56">
        <f>$H$23</f>
        <v>0</v>
      </c>
      <c r="J25" s="162" t="s">
        <v>139</v>
      </c>
    </row>
    <row r="26" spans="3:10" ht="15" thickBot="1" x14ac:dyDescent="0.3">
      <c r="C26" s="108" t="str">
        <f>F5</f>
        <v>Total Places</v>
      </c>
      <c r="G26" s="57" t="s">
        <v>20</v>
      </c>
      <c r="H26" s="126">
        <f>$G$5</f>
        <v>0</v>
      </c>
    </row>
    <row r="27" spans="3:10" ht="15.75" x14ac:dyDescent="0.25">
      <c r="C27" s="98" t="s">
        <v>21</v>
      </c>
      <c r="G27" s="57" t="s">
        <v>19</v>
      </c>
      <c r="H27" s="55">
        <f>IF(ISERROR($H$25/$H$26),0,$H$25/$H$26)</f>
        <v>0</v>
      </c>
    </row>
    <row r="30" spans="3:10" ht="15.75" x14ac:dyDescent="0.25">
      <c r="C30" s="53" t="s">
        <v>22</v>
      </c>
      <c r="D30" s="53" t="s">
        <v>30</v>
      </c>
      <c r="E30" s="54"/>
      <c r="F30" s="54"/>
      <c r="H30" s="55"/>
    </row>
    <row r="32" spans="3:10" x14ac:dyDescent="0.25">
      <c r="C32" s="41" t="s">
        <v>23</v>
      </c>
      <c r="H32" s="56">
        <f>$H$27</f>
        <v>0</v>
      </c>
    </row>
    <row r="33" spans="3:13" ht="15" thickBot="1" x14ac:dyDescent="0.3">
      <c r="C33" s="41" t="s">
        <v>24</v>
      </c>
      <c r="G33" s="109" t="s">
        <v>29</v>
      </c>
      <c r="H33" s="110">
        <v>0.8</v>
      </c>
    </row>
    <row r="34" spans="3:13" ht="15" x14ac:dyDescent="0.25">
      <c r="C34" s="42" t="s">
        <v>25</v>
      </c>
      <c r="G34" s="57" t="s">
        <v>19</v>
      </c>
      <c r="H34" s="111">
        <f>$H$32*$H$33</f>
        <v>0</v>
      </c>
    </row>
    <row r="36" spans="3:13" x14ac:dyDescent="0.25">
      <c r="C36" s="41" t="s">
        <v>25</v>
      </c>
      <c r="H36" s="56">
        <f>$H$34</f>
        <v>0</v>
      </c>
    </row>
    <row r="37" spans="3:13" ht="15" thickBot="1" x14ac:dyDescent="0.3">
      <c r="C37" s="41" t="s">
        <v>28</v>
      </c>
      <c r="G37" s="109" t="s">
        <v>29</v>
      </c>
      <c r="H37" s="126">
        <f>$G$5</f>
        <v>0</v>
      </c>
    </row>
    <row r="38" spans="3:13" ht="15.75" x14ac:dyDescent="0.25">
      <c r="C38" s="53" t="s">
        <v>27</v>
      </c>
      <c r="G38" s="57" t="s">
        <v>19</v>
      </c>
      <c r="H38" s="61">
        <f>$H$36*$H$37</f>
        <v>0</v>
      </c>
    </row>
    <row r="41" spans="3:13" ht="15.75" x14ac:dyDescent="0.25">
      <c r="C41" s="53" t="s">
        <v>31</v>
      </c>
      <c r="D41" s="53" t="s">
        <v>69</v>
      </c>
    </row>
    <row r="43" spans="3:13" ht="28.5" x14ac:dyDescent="0.25">
      <c r="F43" s="21" t="s">
        <v>33</v>
      </c>
      <c r="G43" s="21" t="s">
        <v>39</v>
      </c>
      <c r="H43" s="22">
        <f>G6</f>
        <v>0</v>
      </c>
      <c r="I43" s="23" t="s">
        <v>38</v>
      </c>
      <c r="J43" s="22">
        <f>G7</f>
        <v>0</v>
      </c>
      <c r="K43" s="23" t="s">
        <v>75</v>
      </c>
      <c r="L43" s="24">
        <f>G5</f>
        <v>0</v>
      </c>
    </row>
    <row r="44" spans="3:13" ht="27.95" customHeight="1" x14ac:dyDescent="0.25">
      <c r="C44" s="204" t="s">
        <v>32</v>
      </c>
      <c r="D44" s="205"/>
      <c r="E44" s="206"/>
      <c r="F44" s="25">
        <v>7400</v>
      </c>
      <c r="G44" s="26"/>
      <c r="H44" s="27">
        <f>IF(OR($C$6=1,AND($C$6=2,$I$14=2,$G$16-$I$15&lt;10)),0,$H$43*$F$44)</f>
        <v>0</v>
      </c>
      <c r="I44" s="26"/>
      <c r="J44" s="27">
        <f>IF(G7&gt;0,$J$43*$F$44,0)</f>
        <v>0</v>
      </c>
      <c r="K44" s="202">
        <f>$H$44+$J$44</f>
        <v>0</v>
      </c>
      <c r="L44" s="203"/>
      <c r="M44" s="102"/>
    </row>
    <row r="45" spans="3:13" ht="27.95" customHeight="1" x14ac:dyDescent="0.25">
      <c r="C45" s="204" t="s">
        <v>65</v>
      </c>
      <c r="D45" s="205"/>
      <c r="E45" s="206"/>
      <c r="F45" s="25">
        <v>1000</v>
      </c>
      <c r="G45" s="28"/>
      <c r="H45" s="27">
        <f>IF(OR($C$6=1,AND($C$6=2,$I$14=2,$G$16-$I$15&lt;10)),0,IF($I$23&gt;=30%,$F$45*$H$43,0))</f>
        <v>0</v>
      </c>
      <c r="I45" s="28"/>
      <c r="J45" s="27">
        <f>IF(ISERROR(IF($I$23&gt;=30%,F45*J43,0)),0,IF($I$23&gt;=30%,F45*J43,0))</f>
        <v>0</v>
      </c>
      <c r="K45" s="202">
        <f>$H$45+$J$45</f>
        <v>0</v>
      </c>
      <c r="L45" s="203"/>
    </row>
    <row r="46" spans="3:13" ht="27.95" customHeight="1" x14ac:dyDescent="0.25">
      <c r="C46" s="204" t="s">
        <v>66</v>
      </c>
      <c r="D46" s="205"/>
      <c r="E46" s="206"/>
      <c r="F46" s="25">
        <v>700</v>
      </c>
      <c r="G46" s="28"/>
      <c r="H46" s="27">
        <f>IF(H45=0,0,IF(OR($C$6=1,AND($C$6=2,$I$14=2,$G$16-$I$15&lt;10)),0,IF($I$12&gt;0,$H$43*$F$46,0)))</f>
        <v>0</v>
      </c>
      <c r="I46" s="28"/>
      <c r="J46" s="27">
        <f>IF(J45=0,0,IF($I$12&gt;0,$J$43*$F$46,0))</f>
        <v>0</v>
      </c>
      <c r="K46" s="202">
        <f>$H$46+$J$46</f>
        <v>0</v>
      </c>
      <c r="L46" s="203"/>
    </row>
    <row r="47" spans="3:13" ht="27.95" customHeight="1" x14ac:dyDescent="0.25">
      <c r="C47" s="207" t="s">
        <v>67</v>
      </c>
      <c r="D47" s="208"/>
      <c r="E47" s="209"/>
      <c r="F47" s="25">
        <v>1800</v>
      </c>
      <c r="G47" s="48"/>
      <c r="H47" s="48"/>
      <c r="I47" s="28">
        <v>1</v>
      </c>
      <c r="J47" s="27">
        <f>IF(I47=2,$J$43*$F$47,0)</f>
        <v>0</v>
      </c>
      <c r="K47" s="202">
        <f>$J$47</f>
        <v>0</v>
      </c>
      <c r="L47" s="203"/>
    </row>
    <row r="48" spans="3:13" ht="27.95" customHeight="1" x14ac:dyDescent="0.25">
      <c r="C48" s="199" t="s">
        <v>68</v>
      </c>
      <c r="D48" s="200"/>
      <c r="E48" s="201"/>
      <c r="F48" s="29"/>
      <c r="G48" s="48"/>
      <c r="H48" s="48"/>
      <c r="I48" s="69" t="s">
        <v>59</v>
      </c>
      <c r="J48" s="72"/>
      <c r="K48" s="71"/>
      <c r="L48" s="72"/>
      <c r="M48" s="102"/>
    </row>
    <row r="49" spans="3:12" ht="27.95" customHeight="1" x14ac:dyDescent="0.25">
      <c r="C49" s="30" t="s">
        <v>37</v>
      </c>
      <c r="D49" s="31" t="s">
        <v>55</v>
      </c>
      <c r="E49" s="92"/>
      <c r="F49" s="32">
        <v>6100</v>
      </c>
      <c r="G49" s="48"/>
      <c r="H49" s="48"/>
      <c r="I49" s="33">
        <v>1</v>
      </c>
      <c r="J49" s="34">
        <f>IF(I49=2,$J$43*$F$49,0)</f>
        <v>0</v>
      </c>
      <c r="K49" s="195">
        <f>$J$49</f>
        <v>0</v>
      </c>
      <c r="L49" s="196"/>
    </row>
    <row r="50" spans="3:12" ht="27.95" customHeight="1" x14ac:dyDescent="0.25">
      <c r="C50" s="30" t="s">
        <v>34</v>
      </c>
      <c r="D50" s="31" t="s">
        <v>56</v>
      </c>
      <c r="E50" s="92"/>
      <c r="F50" s="32">
        <v>3000</v>
      </c>
      <c r="G50" s="48"/>
      <c r="H50" s="48"/>
      <c r="I50" s="33">
        <v>1</v>
      </c>
      <c r="J50" s="34">
        <f>IF(I50=2,$J$43*$F$50,0)</f>
        <v>0</v>
      </c>
      <c r="K50" s="195">
        <f>$J$50</f>
        <v>0</v>
      </c>
      <c r="L50" s="196"/>
    </row>
    <row r="51" spans="3:12" ht="27.95" customHeight="1" x14ac:dyDescent="0.25">
      <c r="C51" s="30" t="s">
        <v>35</v>
      </c>
      <c r="D51" s="31" t="s">
        <v>57</v>
      </c>
      <c r="E51" s="92"/>
      <c r="F51" s="32">
        <v>2400</v>
      </c>
      <c r="G51" s="48"/>
      <c r="H51" s="48"/>
      <c r="I51" s="33">
        <v>1</v>
      </c>
      <c r="J51" s="34">
        <f>IF(I51=2,$J$43*$F$51,0)</f>
        <v>0</v>
      </c>
      <c r="K51" s="195">
        <f>$J$51</f>
        <v>0</v>
      </c>
      <c r="L51" s="196"/>
    </row>
    <row r="52" spans="3:12" ht="27.95" customHeight="1" x14ac:dyDescent="0.25">
      <c r="C52" s="35" t="s">
        <v>36</v>
      </c>
      <c r="D52" s="36" t="s">
        <v>51</v>
      </c>
      <c r="E52" s="93"/>
      <c r="F52" s="37">
        <v>500</v>
      </c>
      <c r="G52" s="48"/>
      <c r="H52" s="48"/>
      <c r="I52" s="26">
        <v>1</v>
      </c>
      <c r="J52" s="63">
        <f>IF(I52=2,$J$43*$F$52,0)</f>
        <v>0</v>
      </c>
      <c r="K52" s="197">
        <f>$J$52</f>
        <v>0</v>
      </c>
      <c r="L52" s="198"/>
    </row>
    <row r="53" spans="3:12" ht="30" customHeight="1" x14ac:dyDescent="0.25">
      <c r="C53" s="212" t="s">
        <v>72</v>
      </c>
      <c r="D53" s="213"/>
      <c r="E53" s="213"/>
      <c r="F53" s="39"/>
      <c r="G53" s="38"/>
      <c r="H53" s="40">
        <f>SUM(H44:H46)</f>
        <v>0</v>
      </c>
      <c r="I53" s="38"/>
      <c r="J53" s="40">
        <f>SUM(J44:J52)</f>
        <v>0</v>
      </c>
      <c r="K53" s="210">
        <f>$H$53+$J$53</f>
        <v>0</v>
      </c>
      <c r="L53" s="211"/>
    </row>
    <row r="54" spans="3:12" ht="30" customHeight="1" x14ac:dyDescent="0.25">
      <c r="C54" s="212" t="s">
        <v>61</v>
      </c>
      <c r="D54" s="213"/>
      <c r="E54" s="213"/>
      <c r="F54" s="127"/>
      <c r="G54" s="127"/>
      <c r="H54" s="128"/>
      <c r="I54" s="127"/>
      <c r="J54" s="40"/>
      <c r="K54" s="91"/>
      <c r="L54" s="70">
        <f>MIN($K$53,$H$38)</f>
        <v>0</v>
      </c>
    </row>
    <row r="55" spans="3:12" ht="30" customHeight="1" x14ac:dyDescent="0.25">
      <c r="C55" s="212" t="s">
        <v>70</v>
      </c>
      <c r="D55" s="213"/>
      <c r="E55" s="213"/>
      <c r="F55" s="127"/>
      <c r="G55" s="127"/>
      <c r="H55" s="128"/>
      <c r="I55" s="127"/>
      <c r="J55" s="40"/>
      <c r="K55" s="210">
        <f>IF(ISERROR($L$54/$L$43),0,$L$54/$L$43)</f>
        <v>0</v>
      </c>
      <c r="L55" s="211"/>
    </row>
    <row r="59" spans="3:12" ht="15.75" x14ac:dyDescent="0.25">
      <c r="C59" s="53" t="s">
        <v>43</v>
      </c>
      <c r="D59" s="53" t="s">
        <v>44</v>
      </c>
    </row>
    <row r="61" spans="3:12" x14ac:dyDescent="0.25">
      <c r="C61" s="41" t="s">
        <v>7</v>
      </c>
      <c r="F61" s="56">
        <f>$D$9</f>
        <v>0</v>
      </c>
    </row>
    <row r="62" spans="3:12" ht="15" thickBot="1" x14ac:dyDescent="0.3">
      <c r="C62" s="41" t="s">
        <v>52</v>
      </c>
      <c r="E62" s="57" t="s">
        <v>18</v>
      </c>
      <c r="F62" s="112">
        <f>$D$11</f>
        <v>0</v>
      </c>
    </row>
    <row r="63" spans="3:12" x14ac:dyDescent="0.25">
      <c r="C63" s="41" t="s">
        <v>53</v>
      </c>
      <c r="E63" s="57" t="s">
        <v>19</v>
      </c>
      <c r="F63" s="56">
        <f>$F$61-$F$62</f>
        <v>0</v>
      </c>
    </row>
    <row r="65" spans="3:9" x14ac:dyDescent="0.25">
      <c r="C65" s="41" t="s">
        <v>60</v>
      </c>
      <c r="F65" s="56">
        <f>MIN($L$54,$H$38)</f>
        <v>0</v>
      </c>
    </row>
    <row r="66" spans="3:9" ht="15" thickBot="1" x14ac:dyDescent="0.3">
      <c r="C66" s="41" t="s">
        <v>53</v>
      </c>
      <c r="E66" s="57" t="s">
        <v>18</v>
      </c>
      <c r="F66" s="112">
        <f>$F$63</f>
        <v>0</v>
      </c>
    </row>
    <row r="67" spans="3:9" x14ac:dyDescent="0.25">
      <c r="C67" s="41" t="s">
        <v>54</v>
      </c>
      <c r="E67" s="57" t="s">
        <v>19</v>
      </c>
      <c r="F67" s="56">
        <f>IF($F$65-$F$66&lt;0,0,$F$65-$F$66)</f>
        <v>0</v>
      </c>
      <c r="G67" s="102"/>
    </row>
    <row r="69" spans="3:9" ht="30" customHeight="1" x14ac:dyDescent="0.25">
      <c r="C69" s="94" t="s">
        <v>58</v>
      </c>
      <c r="D69" s="95"/>
      <c r="E69" s="95"/>
      <c r="F69" s="96">
        <f>IF($F$67&gt;0,$L$54-$F$67,$L$54)</f>
        <v>0</v>
      </c>
      <c r="G69" s="95"/>
      <c r="H69" s="95"/>
      <c r="I69" s="95"/>
    </row>
  </sheetData>
  <mergeCells count="18">
    <mergeCell ref="K53:L53"/>
    <mergeCell ref="C53:E53"/>
    <mergeCell ref="C54:E54"/>
    <mergeCell ref="C55:E55"/>
    <mergeCell ref="K55:L55"/>
    <mergeCell ref="K44:L44"/>
    <mergeCell ref="K45:L45"/>
    <mergeCell ref="K46:L46"/>
    <mergeCell ref="K47:L47"/>
    <mergeCell ref="C44:E44"/>
    <mergeCell ref="C45:E45"/>
    <mergeCell ref="C46:E46"/>
    <mergeCell ref="C47:E47"/>
    <mergeCell ref="K49:L49"/>
    <mergeCell ref="K50:L50"/>
    <mergeCell ref="K51:L51"/>
    <mergeCell ref="K52:L52"/>
    <mergeCell ref="C48:E48"/>
  </mergeCells>
  <conditionalFormatting sqref="H6">
    <cfRule type="cellIs" dxfId="22" priority="7" operator="equal">
      <formula>"Erreur, ne peut pas être égal à zéro"</formula>
    </cfRule>
    <cfRule type="cellIs" dxfId="21" priority="8" operator="equal">
      <formula>"Erreur, doit être égal à zéro"</formula>
    </cfRule>
  </conditionalFormatting>
  <conditionalFormatting sqref="I16">
    <cfRule type="cellIs" dxfId="20" priority="2" operator="equal">
      <formula>"Attention ! Il ne peut y avoir de date"</formula>
    </cfRule>
    <cfRule type="cellIs" dxfId="19" priority="5" operator="equal">
      <formula>"Saisie obligatoire d'une année"</formula>
    </cfRule>
  </conditionalFormatting>
  <conditionalFormatting sqref="G6">
    <cfRule type="expression" dxfId="18" priority="18">
      <formula>H6="Erreur, ne peut pas être égal à zéro"</formula>
    </cfRule>
    <cfRule type="expression" dxfId="17" priority="19">
      <formula>H6="Erreur, doit être égal à zéro"</formula>
    </cfRule>
  </conditionalFormatting>
  <conditionalFormatting sqref="I13">
    <cfRule type="cellIs" dxfId="16" priority="1" operator="equal">
      <formula>"Incompatibilité avec la nature des travaux"</formula>
    </cfRule>
  </conditionalFormatting>
  <conditionalFormatting sqref="I15">
    <cfRule type="expression" dxfId="15" priority="24">
      <formula>$I$16="Saisie obligatoire d'une année"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Drop Down 10">
              <controlPr defaultSize="0" autoLine="0" autoPict="0">
                <anchor moveWithCells="1">
                  <from>
                    <xdr:col>2</xdr:col>
                    <xdr:colOff>28575</xdr:colOff>
                    <xdr:row>4</xdr:row>
                    <xdr:rowOff>180975</xdr:rowOff>
                  </from>
                  <to>
                    <xdr:col>3</xdr:col>
                    <xdr:colOff>723900</xdr:colOff>
                    <xdr:row>6</xdr:row>
                    <xdr:rowOff>57150</xdr:rowOff>
                  </to>
                </anchor>
              </controlPr>
            </control>
          </mc:Choice>
        </mc:AlternateContent>
        <mc:AlternateContent xmlns:mc="http://schemas.openxmlformats.org/markup-compatibility/2006">
          <mc:Choice Requires="x14">
            <control shapeId="1056" r:id="rId5" name="Drop Down 32">
              <controlPr defaultSize="0" autoLine="0" autoPict="0">
                <anchor moveWithCells="1">
                  <from>
                    <xdr:col>8</xdr:col>
                    <xdr:colOff>123825</xdr:colOff>
                    <xdr:row>46</xdr:row>
                    <xdr:rowOff>95250</xdr:rowOff>
                  </from>
                  <to>
                    <xdr:col>8</xdr:col>
                    <xdr:colOff>714375</xdr:colOff>
                    <xdr:row>46</xdr:row>
                    <xdr:rowOff>323850</xdr:rowOff>
                  </to>
                </anchor>
              </controlPr>
            </control>
          </mc:Choice>
        </mc:AlternateContent>
        <mc:AlternateContent xmlns:mc="http://schemas.openxmlformats.org/markup-compatibility/2006">
          <mc:Choice Requires="x14">
            <control shapeId="1057" r:id="rId6" name="Drop Down 33">
              <controlPr defaultSize="0" autoLine="0" autoPict="0">
                <anchor moveWithCells="1">
                  <from>
                    <xdr:col>8</xdr:col>
                    <xdr:colOff>133350</xdr:colOff>
                    <xdr:row>48</xdr:row>
                    <xdr:rowOff>57150</xdr:rowOff>
                  </from>
                  <to>
                    <xdr:col>8</xdr:col>
                    <xdr:colOff>723900</xdr:colOff>
                    <xdr:row>48</xdr:row>
                    <xdr:rowOff>285750</xdr:rowOff>
                  </to>
                </anchor>
              </controlPr>
            </control>
          </mc:Choice>
        </mc:AlternateContent>
        <mc:AlternateContent xmlns:mc="http://schemas.openxmlformats.org/markup-compatibility/2006">
          <mc:Choice Requires="x14">
            <control shapeId="1058" r:id="rId7" name="Drop Down 34">
              <controlPr defaultSize="0" autoLine="0" autoPict="0">
                <anchor moveWithCells="1">
                  <from>
                    <xdr:col>8</xdr:col>
                    <xdr:colOff>123825</xdr:colOff>
                    <xdr:row>49</xdr:row>
                    <xdr:rowOff>57150</xdr:rowOff>
                  </from>
                  <to>
                    <xdr:col>8</xdr:col>
                    <xdr:colOff>714375</xdr:colOff>
                    <xdr:row>49</xdr:row>
                    <xdr:rowOff>285750</xdr:rowOff>
                  </to>
                </anchor>
              </controlPr>
            </control>
          </mc:Choice>
        </mc:AlternateContent>
        <mc:AlternateContent xmlns:mc="http://schemas.openxmlformats.org/markup-compatibility/2006">
          <mc:Choice Requires="x14">
            <control shapeId="1059" r:id="rId8" name="Drop Down 35">
              <controlPr defaultSize="0" autoLine="0" autoPict="0">
                <anchor moveWithCells="1">
                  <from>
                    <xdr:col>8</xdr:col>
                    <xdr:colOff>114300</xdr:colOff>
                    <xdr:row>50</xdr:row>
                    <xdr:rowOff>57150</xdr:rowOff>
                  </from>
                  <to>
                    <xdr:col>8</xdr:col>
                    <xdr:colOff>704850</xdr:colOff>
                    <xdr:row>50</xdr:row>
                    <xdr:rowOff>285750</xdr:rowOff>
                  </to>
                </anchor>
              </controlPr>
            </control>
          </mc:Choice>
        </mc:AlternateContent>
        <mc:AlternateContent xmlns:mc="http://schemas.openxmlformats.org/markup-compatibility/2006">
          <mc:Choice Requires="x14">
            <control shapeId="1060" r:id="rId9" name="Drop Down 36">
              <controlPr defaultSize="0" autoLine="0" autoPict="0">
                <anchor moveWithCells="1">
                  <from>
                    <xdr:col>8</xdr:col>
                    <xdr:colOff>114300</xdr:colOff>
                    <xdr:row>51</xdr:row>
                    <xdr:rowOff>38100</xdr:rowOff>
                  </from>
                  <to>
                    <xdr:col>8</xdr:col>
                    <xdr:colOff>704850</xdr:colOff>
                    <xdr:row>51</xdr:row>
                    <xdr:rowOff>266700</xdr:rowOff>
                  </to>
                </anchor>
              </controlPr>
            </control>
          </mc:Choice>
        </mc:AlternateContent>
        <mc:AlternateContent xmlns:mc="http://schemas.openxmlformats.org/markup-compatibility/2006">
          <mc:Choice Requires="x14">
            <control shapeId="1061" r:id="rId10" name="Drop Down 37">
              <controlPr defaultSize="0" autoLine="0" autoPict="0">
                <anchor moveWithCells="1">
                  <from>
                    <xdr:col>8</xdr:col>
                    <xdr:colOff>209550</xdr:colOff>
                    <xdr:row>12</xdr:row>
                    <xdr:rowOff>152400</xdr:rowOff>
                  </from>
                  <to>
                    <xdr:col>8</xdr:col>
                    <xdr:colOff>771525</xdr:colOff>
                    <xdr:row>13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B296-2CFF-4083-852A-275A559B4271}">
  <sheetPr codeName="Feuil4"/>
  <dimension ref="C1:M53"/>
  <sheetViews>
    <sheetView showGridLines="0" workbookViewId="0">
      <selection activeCell="E3" sqref="E3"/>
    </sheetView>
  </sheetViews>
  <sheetFormatPr baseColWidth="10" defaultColWidth="11.42578125" defaultRowHeight="14.25" x14ac:dyDescent="0.25"/>
  <cols>
    <col min="1" max="1" width="4.7109375" style="41" customWidth="1"/>
    <col min="2" max="2" width="11.42578125" style="41"/>
    <col min="3" max="3" width="37.42578125" style="41" customWidth="1"/>
    <col min="4" max="4" width="14.42578125" style="41" customWidth="1"/>
    <col min="5" max="5" width="10" style="41" customWidth="1"/>
    <col min="6" max="6" width="14.85546875" style="41" customWidth="1"/>
    <col min="7" max="7" width="14" style="41" customWidth="1"/>
    <col min="8" max="8" width="16" style="41" customWidth="1"/>
    <col min="9" max="9" width="16.5703125" style="41" customWidth="1"/>
    <col min="10" max="10" width="13.28515625" style="41" customWidth="1"/>
    <col min="11" max="16384" width="11.42578125" style="41"/>
  </cols>
  <sheetData>
    <row r="1" spans="3:11" x14ac:dyDescent="0.25">
      <c r="K1" s="185" t="str">
        <f>Présentation!F1</f>
        <v>version : juin 2021</v>
      </c>
    </row>
    <row r="2" spans="3:11" x14ac:dyDescent="0.25">
      <c r="K2" s="129"/>
    </row>
    <row r="3" spans="3:11" ht="15.75" x14ac:dyDescent="0.25">
      <c r="C3" s="99" t="s">
        <v>1</v>
      </c>
      <c r="D3" s="95"/>
      <c r="E3" s="123" t="s">
        <v>0</v>
      </c>
      <c r="F3" s="100"/>
      <c r="G3" s="95"/>
      <c r="H3" s="95"/>
      <c r="K3" s="134" t="s">
        <v>83</v>
      </c>
    </row>
    <row r="4" spans="3:11" x14ac:dyDescent="0.25">
      <c r="K4" s="129" t="s">
        <v>132</v>
      </c>
    </row>
    <row r="5" spans="3:11" ht="15" x14ac:dyDescent="0.25">
      <c r="C5" s="42" t="s">
        <v>2</v>
      </c>
      <c r="F5" s="43" t="s">
        <v>45</v>
      </c>
      <c r="G5" s="44">
        <f>IF(C6=1,G7,G7+G6)</f>
        <v>0</v>
      </c>
      <c r="H5" s="76" t="str">
        <f>IF($C$6=2,"Taux extension nb ETP","")</f>
        <v/>
      </c>
      <c r="K5" s="132" t="s">
        <v>133</v>
      </c>
    </row>
    <row r="6" spans="3:11" ht="15" x14ac:dyDescent="0.25">
      <c r="C6" s="41">
        <v>1</v>
      </c>
      <c r="F6" s="41" t="s">
        <v>46</v>
      </c>
      <c r="G6" s="45"/>
      <c r="H6" s="41" t="str">
        <f>IF(AND($G$6&gt;0,$C$6=1),"Erreur, doit être égal à zéro","")</f>
        <v/>
      </c>
      <c r="K6" s="132" t="s">
        <v>134</v>
      </c>
    </row>
    <row r="7" spans="3:11" ht="15" x14ac:dyDescent="0.25">
      <c r="F7" s="41" t="s">
        <v>47</v>
      </c>
      <c r="G7" s="45"/>
      <c r="H7" s="107" t="str">
        <f>IF(ISERROR(IF($C$6=2,G7/G6,"")),0%,IF($C$6=2,G7/G6,""))</f>
        <v/>
      </c>
      <c r="K7" s="132" t="s">
        <v>135</v>
      </c>
    </row>
    <row r="8" spans="3:11" ht="15" x14ac:dyDescent="0.25">
      <c r="K8" s="132" t="s">
        <v>136</v>
      </c>
    </row>
    <row r="9" spans="3:11" ht="15" x14ac:dyDescent="0.25">
      <c r="C9" s="114" t="s">
        <v>8</v>
      </c>
      <c r="D9" s="133">
        <f>H9</f>
        <v>0</v>
      </c>
      <c r="E9" s="64"/>
      <c r="F9" s="46" t="s">
        <v>9</v>
      </c>
      <c r="G9" s="65"/>
      <c r="H9" s="118"/>
    </row>
    <row r="10" spans="3:11" x14ac:dyDescent="0.25">
      <c r="C10" s="47"/>
      <c r="D10" s="66"/>
      <c r="E10" s="47"/>
      <c r="F10" s="48"/>
      <c r="G10" s="48"/>
      <c r="H10" s="66"/>
    </row>
    <row r="11" spans="3:11" x14ac:dyDescent="0.25">
      <c r="C11" s="105" t="s">
        <v>10</v>
      </c>
      <c r="D11" s="67"/>
      <c r="E11" s="47"/>
      <c r="F11" s="49"/>
      <c r="G11" s="49" t="s">
        <v>13</v>
      </c>
      <c r="H11" s="67"/>
    </row>
    <row r="12" spans="3:11" x14ac:dyDescent="0.25">
      <c r="C12" s="106" t="s">
        <v>11</v>
      </c>
      <c r="D12" s="73"/>
      <c r="E12" s="50"/>
      <c r="F12" s="51"/>
      <c r="G12" s="52" t="s">
        <v>14</v>
      </c>
      <c r="H12" s="68"/>
    </row>
    <row r="13" spans="3:11" ht="20.100000000000001" customHeight="1" x14ac:dyDescent="0.25">
      <c r="C13" s="49"/>
      <c r="D13" s="48"/>
      <c r="E13" s="48"/>
      <c r="F13" s="48"/>
      <c r="G13" s="48"/>
      <c r="H13" s="31" t="str">
        <f>IF(AND($C$6=1,$H$14=2),"Incompatibilité avec la nature des travaux","")</f>
        <v/>
      </c>
    </row>
    <row r="14" spans="3:11" ht="20.100000000000001" customHeight="1" x14ac:dyDescent="0.25">
      <c r="D14" s="48"/>
      <c r="E14" s="48"/>
      <c r="G14" s="49" t="s">
        <v>77</v>
      </c>
      <c r="H14" s="117">
        <v>1</v>
      </c>
    </row>
    <row r="15" spans="3:11" ht="20.100000000000001" customHeight="1" x14ac:dyDescent="0.25">
      <c r="C15" s="116"/>
      <c r="E15" s="117"/>
      <c r="G15" s="49" t="s">
        <v>76</v>
      </c>
      <c r="H15" s="120"/>
    </row>
    <row r="16" spans="3:11" ht="20.100000000000001" customHeight="1" x14ac:dyDescent="0.25">
      <c r="D16" s="124" t="s">
        <v>79</v>
      </c>
      <c r="E16" s="122"/>
      <c r="F16" s="125"/>
      <c r="G16" s="121">
        <f>YEAR($F$16)</f>
        <v>1900</v>
      </c>
      <c r="H16" s="108" t="str">
        <f>IF(AND($H$14=2,OR($H$15="",$H$15=0)),"Saisie obligatoire d'une année",IF(AND($H$14=1,$H$15&gt;0),"Attention ! Il ne peut pas y avoir de date",""))</f>
        <v/>
      </c>
      <c r="J16" s="135"/>
    </row>
    <row r="18" spans="3:11" ht="15.75" x14ac:dyDescent="0.25">
      <c r="C18" s="53" t="s">
        <v>15</v>
      </c>
      <c r="D18" s="53" t="s">
        <v>16</v>
      </c>
      <c r="E18" s="54"/>
      <c r="F18" s="54"/>
      <c r="H18" s="55"/>
    </row>
    <row r="20" spans="3:11" x14ac:dyDescent="0.25">
      <c r="C20" s="41" t="s">
        <v>7</v>
      </c>
      <c r="F20" s="56">
        <f>$H$9</f>
        <v>0</v>
      </c>
      <c r="J20" s="135"/>
    </row>
    <row r="21" spans="3:11" ht="15" thickBot="1" x14ac:dyDescent="0.3">
      <c r="C21" s="41" t="s">
        <v>17</v>
      </c>
      <c r="E21" s="57" t="s">
        <v>18</v>
      </c>
      <c r="F21" s="58"/>
      <c r="G21" s="59"/>
      <c r="J21" s="135"/>
    </row>
    <row r="22" spans="3:11" ht="15.75" x14ac:dyDescent="0.25">
      <c r="C22" s="60" t="s">
        <v>26</v>
      </c>
      <c r="E22" s="57" t="s">
        <v>19</v>
      </c>
      <c r="F22" s="61">
        <f>$F$20-$F$21</f>
        <v>0</v>
      </c>
      <c r="G22" s="62"/>
      <c r="J22" s="136"/>
    </row>
    <row r="23" spans="3:11" x14ac:dyDescent="0.25">
      <c r="J23" s="136"/>
    </row>
    <row r="25" spans="3:11" ht="15.75" x14ac:dyDescent="0.25">
      <c r="C25" s="53" t="s">
        <v>22</v>
      </c>
      <c r="D25" s="53" t="s">
        <v>71</v>
      </c>
      <c r="E25" s="54"/>
      <c r="F25" s="54"/>
      <c r="H25" s="55"/>
    </row>
    <row r="27" spans="3:11" ht="15" x14ac:dyDescent="0.25">
      <c r="D27" s="42"/>
      <c r="E27" s="214" t="s">
        <v>3</v>
      </c>
      <c r="F27" s="216"/>
      <c r="G27" s="214" t="s">
        <v>4</v>
      </c>
      <c r="H27" s="215"/>
      <c r="I27" s="216"/>
      <c r="K27" s="135"/>
    </row>
    <row r="28" spans="3:11" x14ac:dyDescent="0.25">
      <c r="E28" s="50"/>
      <c r="F28" s="73"/>
      <c r="G28" s="50"/>
      <c r="H28" s="51"/>
      <c r="I28" s="73"/>
    </row>
    <row r="29" spans="3:11" ht="14.25" customHeight="1" x14ac:dyDescent="0.25">
      <c r="C29" s="71" t="s">
        <v>48</v>
      </c>
      <c r="D29" s="72"/>
      <c r="E29" s="82"/>
      <c r="F29" s="81">
        <v>0.8</v>
      </c>
      <c r="G29" s="71"/>
      <c r="H29" s="81">
        <v>0.8</v>
      </c>
      <c r="I29" s="79">
        <v>0.5</v>
      </c>
    </row>
    <row r="30" spans="3:11" ht="14.25" customHeight="1" x14ac:dyDescent="0.25">
      <c r="C30" s="50"/>
      <c r="D30" s="75" t="s">
        <v>62</v>
      </c>
      <c r="E30" s="83"/>
      <c r="F30" s="73"/>
      <c r="G30" s="50"/>
      <c r="H30" s="85" t="s">
        <v>63</v>
      </c>
      <c r="I30" s="84" t="s">
        <v>64</v>
      </c>
    </row>
    <row r="31" spans="3:11" ht="14.25" customHeight="1" x14ac:dyDescent="0.25">
      <c r="C31" s="71" t="s">
        <v>49</v>
      </c>
      <c r="D31" s="72"/>
      <c r="E31" s="74"/>
      <c r="F31" s="74"/>
      <c r="G31" s="74"/>
      <c r="H31" s="74"/>
      <c r="I31" s="74"/>
    </row>
    <row r="32" spans="3:11" ht="14.25" customHeight="1" x14ac:dyDescent="0.25">
      <c r="C32" s="47" t="s">
        <v>137</v>
      </c>
      <c r="D32" s="66"/>
      <c r="E32" s="32">
        <v>250000</v>
      </c>
      <c r="F32" s="77">
        <f>IF($C$6=1,IF(AND($H$11&gt;0,$H$12&gt;0),IF($F$22&gt;E32,E32*$F$29,$F$22*$F$29),0),0)</f>
        <v>0</v>
      </c>
      <c r="G32" s="32">
        <v>200000</v>
      </c>
      <c r="H32" s="77">
        <f>IF(OR(AND($C$6=2,$H$7&gt;=50%,$H$11&gt;0,$H$12&gt;0,$H$14=1),AND($C$6=2,$H$7&gt;=50%,$H$11&gt;0,$H$12&gt;0,$H$14=2,$G$16-$H$15&gt;=10)),IF($F$22&gt;=$G$32,$G$32*$H$29,$F$22*$H$29),0)</f>
        <v>0</v>
      </c>
      <c r="I32" s="77">
        <f>IF(OR(AND($C$6=2,$H$7&lt;50%,$H$11&gt;0,$H$12&gt;0,$H$14=1),AND($C$6=2,$H$7&lt;50%,$H$11&gt;0,$H$12&gt;0,$H$14=2,$G$16-$H$15&gt;=10)),IF($F$22&gt;=$G$32,$G$32*$I$29,$F$22*$I$29),0)</f>
        <v>0</v>
      </c>
    </row>
    <row r="33" spans="3:13" ht="14.25" customHeight="1" x14ac:dyDescent="0.25">
      <c r="C33" s="50" t="s">
        <v>78</v>
      </c>
      <c r="D33" s="73"/>
      <c r="E33" s="37"/>
      <c r="F33" s="37"/>
      <c r="G33" s="80"/>
      <c r="H33" s="80"/>
      <c r="I33" s="80"/>
    </row>
    <row r="34" spans="3:13" ht="14.25" customHeight="1" x14ac:dyDescent="0.25">
      <c r="C34" s="38" t="s">
        <v>50</v>
      </c>
      <c r="D34" s="39"/>
      <c r="E34" s="25">
        <v>180000</v>
      </c>
      <c r="F34" s="78">
        <f>IF($C$6=1,IF(OR(OR($H$11=0,$H$11=""),OR($H$12=0,$H$12="")),IF($F$22&gt;$E$34,$E$34*$F$29,$F$22*$F$29),0),0)</f>
        <v>0</v>
      </c>
      <c r="G34" s="25">
        <v>100000</v>
      </c>
      <c r="H34" s="78">
        <f>IF(OR(AND($C$6=2,$H$7&gt;=50%,$H$11=0,$H$14=1),AND($C$6=2,$H$7&gt;=50%,$H$11="",$H$14=1),AND($C$6=2,$H$7&gt;=50%,$H$11=0,$H$14=2,$G$16-$H$15&gt;=10),AND($C$6=2,$H$7&gt;=50%,$H$11="",$H$14=2,$G$16-$H$15&gt;=10),AND($C$6=2,$H$7&gt;=50%,$H$12=0,$H$14=1),AND($C$6=2,$H$7&gt;=50%,$H$12="",$H$14=1),AND($C$6=2,$H$7&gt;=50%,$H$12=0,$H$14=2,$G$16-$H$15&gt;=10),AND($C$6=2,$H$7&gt;=50%,$H$12="",$H$14=2,$G$16-$H$15&gt;=10)),IF($F$22&gt;$G$34,$G$34*$H$29,$F$22*$H$29),0)</f>
        <v>0</v>
      </c>
      <c r="I34" s="78">
        <f>IF(OR(AND($C$6=2,$H$7&lt;50%,$H$11=0,$H$14=1),AND($C$6=2,$H$7&lt;50%,$H$11="",$H$14=1),AND($C$6=2,$H$7&lt;50%,$H$11=0,$H$14=2,$G$16-$H$15&gt;=10),AND($C$6=2,$H$7&lt;50%,$H$11="",$H$14=2,$G$16-$H$15&gt;=10),AND($C$6=2,$H$7&lt;50%,$H$12=0,$H$14=1),AND($C$6=2,$H$7&lt;50%,$H$12="",$H$14=1),AND($C$6=2,$H$7&lt;50%,$H$12=0,$H$14=2,$G$16-$H$15&gt;=10),AND($C$6=2,$H$7&lt;50%,$H$12="",$H$14=2,$G$16-$H$15&gt;=10)),IF($F$22&gt;$G$34,$G$34*$I$29,$F$22*$I$29),0)</f>
        <v>0</v>
      </c>
    </row>
    <row r="35" spans="3:13" ht="30" customHeight="1" x14ac:dyDescent="0.25">
      <c r="C35" s="89" t="s">
        <v>27</v>
      </c>
      <c r="D35" s="39"/>
      <c r="E35" s="217">
        <f>IF(ISERROR(IF($F$32&gt;0,$F$32,IF($F$34&gt;0,$F$34,IF($H$32&gt;0,$H$32,IF($H$34&gt;0,$H$34,IF($I$32&gt;0,$I$32,IF($I$34&gt;0,$I$34,0))))))),0,IF($F$32&gt;0,$F$32,IF($F$34&gt;0,$F$34,IF($H$32&gt;0,$H$32,IF($H$34&gt;0,$H$34,IF($I$32&gt;0,$I$32,IF($I$34&gt;0,$I$34,0)))))))</f>
        <v>0</v>
      </c>
      <c r="F35" s="218"/>
      <c r="G35" s="218"/>
      <c r="H35" s="218"/>
      <c r="I35" s="219"/>
    </row>
    <row r="36" spans="3:13" ht="30" customHeight="1" x14ac:dyDescent="0.25"/>
    <row r="37" spans="3:13" s="48" customFormat="1" ht="14.25" customHeight="1" x14ac:dyDescent="0.25">
      <c r="C37" s="53" t="s">
        <v>31</v>
      </c>
      <c r="D37" s="53" t="s">
        <v>69</v>
      </c>
      <c r="I37" s="86"/>
      <c r="K37" s="41"/>
      <c r="L37" s="41"/>
      <c r="M37" s="41"/>
    </row>
    <row r="38" spans="3:13" s="48" customFormat="1" ht="14.25" customHeight="1" x14ac:dyDescent="0.25">
      <c r="I38" s="86"/>
      <c r="K38" s="41"/>
      <c r="L38" s="41"/>
      <c r="M38" s="41"/>
    </row>
    <row r="39" spans="3:13" s="48" customFormat="1" ht="30" customHeight="1" x14ac:dyDescent="0.25">
      <c r="C39" s="89" t="s">
        <v>72</v>
      </c>
      <c r="D39" s="39"/>
      <c r="E39" s="217">
        <f>$E$35</f>
        <v>0</v>
      </c>
      <c r="F39" s="218"/>
      <c r="G39" s="218"/>
      <c r="H39" s="218"/>
      <c r="I39" s="219"/>
      <c r="K39" s="41"/>
      <c r="L39" s="41"/>
      <c r="M39" s="41"/>
    </row>
    <row r="40" spans="3:13" s="48" customFormat="1" ht="30" customHeight="1" x14ac:dyDescent="0.25">
      <c r="C40" s="90" t="s">
        <v>61</v>
      </c>
      <c r="D40" s="39"/>
      <c r="E40" s="217">
        <f>MIN($F$22,$E$39)</f>
        <v>0</v>
      </c>
      <c r="F40" s="220"/>
      <c r="G40" s="220"/>
      <c r="H40" s="220"/>
      <c r="I40" s="221"/>
      <c r="K40" s="136"/>
    </row>
    <row r="41" spans="3:13" s="48" customFormat="1" x14ac:dyDescent="0.25"/>
    <row r="42" spans="3:13" s="48" customFormat="1" ht="14.25" customHeight="1" x14ac:dyDescent="0.25"/>
    <row r="43" spans="3:13" s="48" customFormat="1" ht="15.75" x14ac:dyDescent="0.25">
      <c r="C43" s="53" t="s">
        <v>43</v>
      </c>
      <c r="D43" s="53" t="s">
        <v>44</v>
      </c>
      <c r="F43" s="87"/>
    </row>
    <row r="44" spans="3:13" s="48" customFormat="1" x14ac:dyDescent="0.25">
      <c r="E44" s="31"/>
      <c r="F44" s="88"/>
    </row>
    <row r="45" spans="3:13" s="48" customFormat="1" x14ac:dyDescent="0.25">
      <c r="C45" s="41" t="s">
        <v>7</v>
      </c>
      <c r="D45" s="41"/>
      <c r="E45" s="41"/>
      <c r="F45" s="56">
        <f>$D$9</f>
        <v>0</v>
      </c>
    </row>
    <row r="46" spans="3:13" s="48" customFormat="1" ht="15" thickBot="1" x14ac:dyDescent="0.3">
      <c r="C46" s="41" t="s">
        <v>52</v>
      </c>
      <c r="D46" s="41"/>
      <c r="E46" s="57" t="s">
        <v>18</v>
      </c>
      <c r="F46" s="112">
        <f>$D$11</f>
        <v>0</v>
      </c>
    </row>
    <row r="47" spans="3:13" s="48" customFormat="1" x14ac:dyDescent="0.25">
      <c r="C47" s="41" t="s">
        <v>53</v>
      </c>
      <c r="D47" s="41"/>
      <c r="E47" s="57" t="s">
        <v>19</v>
      </c>
      <c r="F47" s="56">
        <f>$F$45-$F$46</f>
        <v>0</v>
      </c>
    </row>
    <row r="48" spans="3:13" s="48" customFormat="1" x14ac:dyDescent="0.25">
      <c r="C48" s="41"/>
      <c r="D48" s="41"/>
      <c r="E48" s="41"/>
      <c r="F48" s="41"/>
    </row>
    <row r="49" spans="3:9" s="48" customFormat="1" x14ac:dyDescent="0.25">
      <c r="C49" s="41" t="s">
        <v>60</v>
      </c>
      <c r="D49" s="41"/>
      <c r="E49" s="41"/>
      <c r="F49" s="56">
        <f>MIN($F$22,$E$39)</f>
        <v>0</v>
      </c>
    </row>
    <row r="50" spans="3:9" s="48" customFormat="1" ht="15" thickBot="1" x14ac:dyDescent="0.3">
      <c r="C50" s="41" t="s">
        <v>53</v>
      </c>
      <c r="D50" s="41"/>
      <c r="E50" s="57" t="s">
        <v>18</v>
      </c>
      <c r="F50" s="112">
        <f>$F$47</f>
        <v>0</v>
      </c>
    </row>
    <row r="51" spans="3:9" s="48" customFormat="1" x14ac:dyDescent="0.25">
      <c r="C51" s="41" t="s">
        <v>54</v>
      </c>
      <c r="D51" s="41"/>
      <c r="E51" s="57" t="s">
        <v>19</v>
      </c>
      <c r="F51" s="56">
        <f>IF($F$49-$F$50&lt;0,0,$F$49-$F$50)</f>
        <v>0</v>
      </c>
    </row>
    <row r="52" spans="3:9" s="48" customFormat="1" x14ac:dyDescent="0.25">
      <c r="C52" s="41"/>
      <c r="D52" s="41"/>
      <c r="E52" s="41"/>
      <c r="F52" s="41"/>
    </row>
    <row r="53" spans="3:9" s="48" customFormat="1" ht="30" customHeight="1" x14ac:dyDescent="0.25">
      <c r="C53" s="94" t="s">
        <v>58</v>
      </c>
      <c r="D53" s="95"/>
      <c r="E53" s="95"/>
      <c r="F53" s="96">
        <f>IF($F$51&gt;0,$E$40-$F$51,$E$40)</f>
        <v>0</v>
      </c>
      <c r="G53" s="97"/>
      <c r="H53" s="97"/>
      <c r="I53" s="97"/>
    </row>
  </sheetData>
  <mergeCells count="5">
    <mergeCell ref="G27:I27"/>
    <mergeCell ref="E27:F27"/>
    <mergeCell ref="E35:I35"/>
    <mergeCell ref="E40:I40"/>
    <mergeCell ref="E39:I39"/>
  </mergeCells>
  <conditionalFormatting sqref="G6">
    <cfRule type="expression" dxfId="14" priority="8">
      <formula>$H$6="Erreur, Le nb d'ETP ne peut pas être égal à zéro"</formula>
    </cfRule>
    <cfRule type="expression" dxfId="13" priority="13">
      <formula>H6="Erreur, doit être égal à zéro"</formula>
    </cfRule>
  </conditionalFormatting>
  <conditionalFormatting sqref="H6">
    <cfRule type="cellIs" dxfId="12" priority="5" operator="equal">
      <formula>"Erreur, doit être égal à zéro"</formula>
    </cfRule>
  </conditionalFormatting>
  <conditionalFormatting sqref="H16">
    <cfRule type="cellIs" dxfId="11" priority="2" operator="equal">
      <formula>"Attention ! Il ne peut pas y avoir de date"</formula>
    </cfRule>
    <cfRule type="cellIs" dxfId="10" priority="4" operator="equal">
      <formula>"Saisie obligatoire d'une année"</formula>
    </cfRule>
  </conditionalFormatting>
  <conditionalFormatting sqref="H13">
    <cfRule type="cellIs" dxfId="9" priority="1" operator="equal">
      <formula>"Incompatibilité avec la nature des travaux"</formula>
    </cfRule>
  </conditionalFormatting>
  <conditionalFormatting sqref="H15">
    <cfRule type="expression" dxfId="8" priority="21">
      <formula>$H$16="Saisie obligatoire d'une année"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defaultSize="0" autoLine="0" autoPict="0">
                <anchor moveWithCells="1">
                  <from>
                    <xdr:col>2</xdr:col>
                    <xdr:colOff>85725</xdr:colOff>
                    <xdr:row>4</xdr:row>
                    <xdr:rowOff>180975</xdr:rowOff>
                  </from>
                  <to>
                    <xdr:col>3</xdr:col>
                    <xdr:colOff>47625</xdr:colOff>
                    <xdr:row>6</xdr:row>
                    <xdr:rowOff>19050</xdr:rowOff>
                  </to>
                </anchor>
              </controlPr>
            </control>
          </mc:Choice>
        </mc:AlternateContent>
        <mc:AlternateContent xmlns:mc="http://schemas.openxmlformats.org/markup-compatibility/2006">
          <mc:Choice Requires="x14">
            <control shapeId="6146" r:id="rId5" name="Drop Down 2">
              <controlPr defaultSize="0" autoLine="0" autoPict="0">
                <anchor moveWithCells="1">
                  <from>
                    <xdr:col>7</xdr:col>
                    <xdr:colOff>238125</xdr:colOff>
                    <xdr:row>12</xdr:row>
                    <xdr:rowOff>209550</xdr:rowOff>
                  </from>
                  <to>
                    <xdr:col>7</xdr:col>
                    <xdr:colOff>800100</xdr:colOff>
                    <xdr:row>13</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50F1-D7D9-4C44-B764-9B96D7CF8858}">
  <sheetPr codeName="Feuil5">
    <tabColor rgb="FF990099"/>
  </sheetPr>
  <dimension ref="B1:M70"/>
  <sheetViews>
    <sheetView showGridLines="0" workbookViewId="0">
      <selection activeCell="E3" sqref="E3"/>
    </sheetView>
  </sheetViews>
  <sheetFormatPr baseColWidth="10" defaultColWidth="11.42578125" defaultRowHeight="14.25" x14ac:dyDescent="0.25"/>
  <cols>
    <col min="1" max="1" width="4.42578125" style="41" customWidth="1"/>
    <col min="2" max="2" width="11.42578125" style="41" customWidth="1"/>
    <col min="3" max="3" width="27.5703125" style="41" customWidth="1"/>
    <col min="4" max="4" width="18.7109375" style="41" customWidth="1"/>
    <col min="5" max="5" width="10" style="41" customWidth="1"/>
    <col min="6" max="6" width="14.85546875" style="41" customWidth="1"/>
    <col min="7" max="7" width="14" style="41" customWidth="1"/>
    <col min="8" max="8" width="15.28515625" style="41" customWidth="1"/>
    <col min="9" max="9" width="16.140625" style="41" customWidth="1"/>
    <col min="10" max="10" width="20.140625" style="41" customWidth="1"/>
    <col min="11" max="11" width="13.28515625" style="41" customWidth="1"/>
    <col min="12" max="12" width="11.85546875" style="41" bestFit="1" customWidth="1"/>
    <col min="13" max="16384" width="11.42578125" style="41"/>
  </cols>
  <sheetData>
    <row r="1" spans="2:12" x14ac:dyDescent="0.25">
      <c r="B1" s="102"/>
      <c r="K1" s="182" t="str">
        <f>Présentation!F1</f>
        <v>version : juin 2021</v>
      </c>
    </row>
    <row r="2" spans="2:12" x14ac:dyDescent="0.25">
      <c r="K2" s="129"/>
    </row>
    <row r="3" spans="2:12" ht="15.75" x14ac:dyDescent="0.25">
      <c r="C3" s="170" t="s">
        <v>1</v>
      </c>
      <c r="D3" s="95"/>
      <c r="E3" s="169" t="s">
        <v>157</v>
      </c>
      <c r="F3" s="100"/>
      <c r="G3" s="95"/>
      <c r="H3" s="95"/>
      <c r="I3" s="95"/>
      <c r="K3" s="134" t="s">
        <v>83</v>
      </c>
    </row>
    <row r="4" spans="2:12" ht="15" x14ac:dyDescent="0.25">
      <c r="D4" s="186" t="s">
        <v>162</v>
      </c>
      <c r="K4" s="129" t="s">
        <v>132</v>
      </c>
    </row>
    <row r="5" spans="2:12" ht="15" x14ac:dyDescent="0.25">
      <c r="C5" s="42" t="s">
        <v>2</v>
      </c>
      <c r="F5" s="43" t="s">
        <v>12</v>
      </c>
      <c r="G5" s="103">
        <f>IF(C6=1,G7,G7+G6)</f>
        <v>0</v>
      </c>
      <c r="K5" s="132" t="s">
        <v>133</v>
      </c>
    </row>
    <row r="6" spans="2:12" ht="15" x14ac:dyDescent="0.25">
      <c r="C6" s="41">
        <v>1</v>
      </c>
      <c r="F6" s="109" t="s">
        <v>6</v>
      </c>
      <c r="G6" s="104"/>
      <c r="H6" s="41" t="str">
        <f>IF(AND($G$6&gt;0,$C$6=1),"Erreur, doit être égal à zéro",IF(AND($G$6=0,$C$6=2),"Erreur, ne peut pas être égal à zéro",""))</f>
        <v/>
      </c>
      <c r="K6" s="132" t="s">
        <v>134</v>
      </c>
    </row>
    <row r="7" spans="2:12" ht="15" x14ac:dyDescent="0.25">
      <c r="F7" s="109" t="s">
        <v>5</v>
      </c>
      <c r="G7" s="104"/>
      <c r="K7" s="132" t="s">
        <v>135</v>
      </c>
    </row>
    <row r="8" spans="2:12" ht="15" x14ac:dyDescent="0.25">
      <c r="K8" s="132" t="s">
        <v>136</v>
      </c>
    </row>
    <row r="9" spans="2:12" ht="15" x14ac:dyDescent="0.25">
      <c r="C9" s="119" t="s">
        <v>8</v>
      </c>
      <c r="D9" s="133">
        <f>I9</f>
        <v>0</v>
      </c>
      <c r="E9" s="71"/>
      <c r="F9" s="46"/>
      <c r="G9" s="46" t="s">
        <v>9</v>
      </c>
      <c r="H9" s="46"/>
      <c r="I9" s="118"/>
    </row>
    <row r="10" spans="2:12" x14ac:dyDescent="0.25">
      <c r="C10" s="47"/>
      <c r="D10" s="66"/>
      <c r="E10" s="47"/>
      <c r="F10" s="48"/>
      <c r="G10" s="48"/>
      <c r="H10" s="48"/>
      <c r="I10" s="66"/>
    </row>
    <row r="11" spans="2:12" x14ac:dyDescent="0.25">
      <c r="C11" s="105" t="s">
        <v>10</v>
      </c>
      <c r="D11" s="67"/>
      <c r="E11" s="47"/>
      <c r="F11" s="49"/>
      <c r="G11" s="48"/>
      <c r="H11" s="49" t="s">
        <v>13</v>
      </c>
      <c r="I11" s="67"/>
    </row>
    <row r="12" spans="2:12" x14ac:dyDescent="0.25">
      <c r="C12" s="106" t="s">
        <v>87</v>
      </c>
      <c r="D12" s="73"/>
      <c r="E12" s="50"/>
      <c r="F12" s="51"/>
      <c r="G12" s="51"/>
      <c r="H12" s="52" t="s">
        <v>14</v>
      </c>
      <c r="I12" s="68"/>
    </row>
    <row r="13" spans="2:12" x14ac:dyDescent="0.25">
      <c r="C13" s="49"/>
      <c r="D13" s="48"/>
      <c r="E13" s="48"/>
      <c r="F13" s="48"/>
      <c r="G13" s="49"/>
      <c r="H13" s="48"/>
      <c r="I13" s="31" t="str">
        <f>IF(AND($C$6=1,$I$14=2),"Incompatibilité avec la nature des travaux","")</f>
        <v/>
      </c>
    </row>
    <row r="14" spans="2:12" ht="20.100000000000001" customHeight="1" x14ac:dyDescent="0.25">
      <c r="D14" s="48"/>
      <c r="E14" s="48"/>
      <c r="H14" s="49" t="s">
        <v>73</v>
      </c>
      <c r="I14" s="113">
        <v>1</v>
      </c>
      <c r="K14" s="115"/>
      <c r="L14" s="56"/>
    </row>
    <row r="15" spans="2:12" ht="20.100000000000001" customHeight="1" x14ac:dyDescent="0.25">
      <c r="D15" s="48"/>
      <c r="E15" s="117"/>
      <c r="H15" s="49" t="s">
        <v>74</v>
      </c>
      <c r="I15" s="120"/>
    </row>
    <row r="16" spans="2:12" ht="20.100000000000001" customHeight="1" x14ac:dyDescent="0.25">
      <c r="D16" s="171" t="s">
        <v>89</v>
      </c>
      <c r="F16" s="125"/>
      <c r="G16" s="121">
        <f>YEAR($F$16)</f>
        <v>1900</v>
      </c>
      <c r="H16" s="49"/>
      <c r="I16" s="113" t="str">
        <f>IF($I$13="Incompatibilité avec la nature des travaux","",IF(AND($I$14=2,OR($I$15="",$I$15=0)),"Saisie obligatoire d'une année",IF(AND($I$14=1,$I$15&gt;0),"Attention ! Il ne peut y avoir de date","")))</f>
        <v/>
      </c>
    </row>
    <row r="19" spans="3:10" ht="15.75" x14ac:dyDescent="0.25">
      <c r="C19" s="172" t="s">
        <v>15</v>
      </c>
      <c r="D19" s="172" t="s">
        <v>16</v>
      </c>
      <c r="E19" s="54"/>
      <c r="F19" s="54"/>
      <c r="H19" s="55"/>
    </row>
    <row r="21" spans="3:10" x14ac:dyDescent="0.25">
      <c r="C21" s="41" t="s">
        <v>7</v>
      </c>
      <c r="H21" s="56">
        <f>$I$9</f>
        <v>0</v>
      </c>
    </row>
    <row r="22" spans="3:10" ht="15" thickBot="1" x14ac:dyDescent="0.3">
      <c r="C22" s="41" t="s">
        <v>91</v>
      </c>
      <c r="G22" s="57" t="s">
        <v>18</v>
      </c>
      <c r="H22" s="58">
        <v>0</v>
      </c>
    </row>
    <row r="23" spans="3:10" ht="15.75" x14ac:dyDescent="0.25">
      <c r="C23" s="173" t="s">
        <v>26</v>
      </c>
      <c r="G23" s="57" t="s">
        <v>19</v>
      </c>
      <c r="H23" s="174">
        <f>$H$21-$H$22</f>
        <v>0</v>
      </c>
      <c r="I23" s="165">
        <f>IF(ISERROR(I11/H23),0,I11/H23)</f>
        <v>0</v>
      </c>
      <c r="J23" s="164" t="s">
        <v>145</v>
      </c>
    </row>
    <row r="24" spans="3:10" x14ac:dyDescent="0.25">
      <c r="J24" s="161" t="s">
        <v>140</v>
      </c>
    </row>
    <row r="25" spans="3:10" x14ac:dyDescent="0.25">
      <c r="C25" s="108" t="str">
        <f>C23</f>
        <v>Dépense subventionnable pour le projet</v>
      </c>
      <c r="H25" s="56">
        <f>$H$23</f>
        <v>0</v>
      </c>
      <c r="J25" s="162" t="s">
        <v>139</v>
      </c>
    </row>
    <row r="26" spans="3:10" ht="15" thickBot="1" x14ac:dyDescent="0.3">
      <c r="C26" s="108" t="str">
        <f>F5</f>
        <v>Total Places</v>
      </c>
      <c r="G26" s="57" t="s">
        <v>20</v>
      </c>
      <c r="H26" s="126">
        <f>$G$5</f>
        <v>0</v>
      </c>
    </row>
    <row r="27" spans="3:10" ht="15.75" x14ac:dyDescent="0.25">
      <c r="C27" s="175" t="s">
        <v>21</v>
      </c>
      <c r="G27" s="57" t="s">
        <v>19</v>
      </c>
      <c r="H27" s="176">
        <f>IF(ISERROR($H$25/$H$26),0,$H$25/$H$26)</f>
        <v>0</v>
      </c>
    </row>
    <row r="30" spans="3:10" ht="15.75" x14ac:dyDescent="0.25">
      <c r="C30" s="172" t="s">
        <v>22</v>
      </c>
      <c r="D30" s="172" t="s">
        <v>30</v>
      </c>
      <c r="E30" s="54"/>
      <c r="F30" s="54"/>
      <c r="H30" s="55"/>
    </row>
    <row r="32" spans="3:10" x14ac:dyDescent="0.25">
      <c r="C32" s="41" t="s">
        <v>23</v>
      </c>
      <c r="H32" s="56">
        <f>$H$27</f>
        <v>0</v>
      </c>
    </row>
    <row r="33" spans="3:13" ht="15" thickBot="1" x14ac:dyDescent="0.3">
      <c r="C33" s="41" t="s">
        <v>24</v>
      </c>
      <c r="G33" s="109" t="s">
        <v>29</v>
      </c>
      <c r="H33" s="110">
        <v>0.8</v>
      </c>
    </row>
    <row r="34" spans="3:13" ht="15" x14ac:dyDescent="0.25">
      <c r="C34" s="42" t="s">
        <v>25</v>
      </c>
      <c r="G34" s="57" t="s">
        <v>19</v>
      </c>
      <c r="H34" s="177">
        <f>$H$32*$H$33</f>
        <v>0</v>
      </c>
    </row>
    <row r="36" spans="3:13" x14ac:dyDescent="0.25">
      <c r="C36" s="41" t="s">
        <v>25</v>
      </c>
      <c r="H36" s="56">
        <f>$H$34</f>
        <v>0</v>
      </c>
    </row>
    <row r="37" spans="3:13" ht="15" thickBot="1" x14ac:dyDescent="0.3">
      <c r="C37" s="41" t="s">
        <v>28</v>
      </c>
      <c r="G37" s="109" t="s">
        <v>29</v>
      </c>
      <c r="H37" s="126">
        <f>$G$5</f>
        <v>0</v>
      </c>
    </row>
    <row r="38" spans="3:13" ht="15.75" x14ac:dyDescent="0.25">
      <c r="C38" s="172" t="s">
        <v>27</v>
      </c>
      <c r="G38" s="57" t="s">
        <v>19</v>
      </c>
      <c r="H38" s="174">
        <f>$H$36*$H$37</f>
        <v>0</v>
      </c>
    </row>
    <row r="41" spans="3:13" ht="15.75" x14ac:dyDescent="0.25">
      <c r="C41" s="172" t="s">
        <v>31</v>
      </c>
      <c r="D41" s="172" t="s">
        <v>69</v>
      </c>
    </row>
    <row r="43" spans="3:13" ht="28.5" x14ac:dyDescent="0.25">
      <c r="F43" s="21" t="s">
        <v>33</v>
      </c>
      <c r="G43" s="21" t="s">
        <v>39</v>
      </c>
      <c r="H43" s="22">
        <f>G6</f>
        <v>0</v>
      </c>
      <c r="I43" s="23" t="s">
        <v>38</v>
      </c>
      <c r="J43" s="22">
        <f>G7</f>
        <v>0</v>
      </c>
      <c r="K43" s="23" t="s">
        <v>75</v>
      </c>
      <c r="L43" s="24">
        <f>G5</f>
        <v>0</v>
      </c>
    </row>
    <row r="44" spans="3:13" ht="27.95" customHeight="1" x14ac:dyDescent="0.25">
      <c r="C44" s="204" t="s">
        <v>32</v>
      </c>
      <c r="D44" s="205"/>
      <c r="E44" s="206"/>
      <c r="F44" s="25">
        <v>8000</v>
      </c>
      <c r="G44" s="26"/>
      <c r="H44" s="27">
        <f>IF(OR($C$6=1,AND($C$6=2,$I$14=2,$G$16-$I$15&lt;10)),0,$H$43*$F$44)</f>
        <v>0</v>
      </c>
      <c r="I44" s="26"/>
      <c r="J44" s="27">
        <f>IF(G7&gt;0,$J$43*$F$44,0)</f>
        <v>0</v>
      </c>
      <c r="K44" s="202">
        <f>$H$44+$J$44</f>
        <v>0</v>
      </c>
      <c r="L44" s="203"/>
      <c r="M44" s="102"/>
    </row>
    <row r="45" spans="3:13" ht="27.95" customHeight="1" x14ac:dyDescent="0.25">
      <c r="C45" s="204" t="s">
        <v>65</v>
      </c>
      <c r="D45" s="205"/>
      <c r="E45" s="206"/>
      <c r="F45" s="25">
        <v>2000</v>
      </c>
      <c r="G45" s="28"/>
      <c r="H45" s="27">
        <f>IF(OR($C$6=1,AND($C$6=2,$I$14=2,$G$16-$I$15&lt;10)),0,IF($I$23&gt;=30%,$F$45*$H$43,0))</f>
        <v>0</v>
      </c>
      <c r="I45" s="28"/>
      <c r="J45" s="27">
        <f>IF(ISERROR(IF($I$23&gt;=30%,F45*J43,0)),0,IF($I$23&gt;=30%,F45*J43,0))</f>
        <v>0</v>
      </c>
      <c r="K45" s="202">
        <f>$H$45+$J$45</f>
        <v>0</v>
      </c>
      <c r="L45" s="203"/>
    </row>
    <row r="46" spans="3:13" ht="27.95" customHeight="1" x14ac:dyDescent="0.25">
      <c r="C46" s="204" t="s">
        <v>66</v>
      </c>
      <c r="D46" s="205"/>
      <c r="E46" s="206"/>
      <c r="F46" s="25">
        <v>2000</v>
      </c>
      <c r="G46" s="28"/>
      <c r="H46" s="27">
        <f>IF(H45=0,0,IF(OR($C$6=1,AND($C$6=2,$I$14=2,$G$16-$I$15&lt;10)),0,IF($I$12&gt;0,$H$43*$F$46,0)))</f>
        <v>0</v>
      </c>
      <c r="I46" s="28"/>
      <c r="J46" s="27">
        <f>IF(J45=0,0,IF($I$12&gt;0,$J$43*$F$46,0))</f>
        <v>0</v>
      </c>
      <c r="K46" s="202">
        <f>$H$46+$J$46</f>
        <v>0</v>
      </c>
      <c r="L46" s="203"/>
    </row>
    <row r="47" spans="3:13" ht="27.95" customHeight="1" x14ac:dyDescent="0.25">
      <c r="C47" s="207" t="s">
        <v>67</v>
      </c>
      <c r="D47" s="208"/>
      <c r="E47" s="209"/>
      <c r="F47" s="25">
        <v>3500</v>
      </c>
      <c r="G47" s="48"/>
      <c r="H47" s="48"/>
      <c r="I47" s="28">
        <v>1</v>
      </c>
      <c r="J47" s="27">
        <f>IF(I47=2,$J$43*$F$47,0)</f>
        <v>0</v>
      </c>
      <c r="K47" s="202">
        <f>$J$47</f>
        <v>0</v>
      </c>
      <c r="L47" s="203"/>
    </row>
    <row r="48" spans="3:13" ht="27.95" customHeight="1" x14ac:dyDescent="0.25">
      <c r="C48" s="199" t="s">
        <v>68</v>
      </c>
      <c r="D48" s="200"/>
      <c r="E48" s="201"/>
      <c r="F48" s="29"/>
      <c r="G48" s="48"/>
      <c r="H48" s="48"/>
      <c r="I48" s="69" t="s">
        <v>59</v>
      </c>
      <c r="J48" s="72"/>
      <c r="K48" s="71"/>
      <c r="L48" s="72"/>
      <c r="M48" s="102"/>
    </row>
    <row r="49" spans="3:12" ht="27.95" customHeight="1" x14ac:dyDescent="0.25">
      <c r="C49" s="30" t="s">
        <v>37</v>
      </c>
      <c r="D49" s="31" t="s">
        <v>55</v>
      </c>
      <c r="E49" s="166"/>
      <c r="F49" s="32">
        <v>7000</v>
      </c>
      <c r="G49" s="48"/>
      <c r="H49" s="48"/>
      <c r="I49" s="33">
        <v>1</v>
      </c>
      <c r="J49" s="34">
        <f>IF(I49=2,$J$43*$F$49,0)</f>
        <v>0</v>
      </c>
      <c r="K49" s="195">
        <f>$J$49</f>
        <v>0</v>
      </c>
      <c r="L49" s="196"/>
    </row>
    <row r="50" spans="3:12" ht="27.95" customHeight="1" x14ac:dyDescent="0.25">
      <c r="C50" s="30" t="s">
        <v>34</v>
      </c>
      <c r="D50" s="31" t="s">
        <v>56</v>
      </c>
      <c r="E50" s="166"/>
      <c r="F50" s="32">
        <v>7000</v>
      </c>
      <c r="G50" s="48"/>
      <c r="H50" s="48"/>
      <c r="I50" s="33">
        <v>1</v>
      </c>
      <c r="J50" s="34">
        <f>IF(I50=2,$J$43*$F$50,0)</f>
        <v>0</v>
      </c>
      <c r="K50" s="195">
        <f>$J$50</f>
        <v>0</v>
      </c>
      <c r="L50" s="196"/>
    </row>
    <row r="51" spans="3:12" ht="27.95" customHeight="1" x14ac:dyDescent="0.25">
      <c r="C51" s="30"/>
      <c r="D51" s="31" t="s">
        <v>146</v>
      </c>
      <c r="E51" s="166"/>
      <c r="F51" s="32">
        <v>7000</v>
      </c>
      <c r="G51" s="48"/>
      <c r="H51" s="48"/>
      <c r="I51" s="33">
        <v>1</v>
      </c>
      <c r="J51" s="34">
        <f>IF(I51=2,$J$43*$F$51,0)</f>
        <v>0</v>
      </c>
      <c r="K51" s="195">
        <f>$J$51</f>
        <v>0</v>
      </c>
      <c r="L51" s="196"/>
    </row>
    <row r="52" spans="3:12" ht="27.95" customHeight="1" x14ac:dyDescent="0.25">
      <c r="C52" s="30" t="s">
        <v>35</v>
      </c>
      <c r="D52" s="31" t="s">
        <v>57</v>
      </c>
      <c r="E52" s="166"/>
      <c r="F52" s="32">
        <v>6000</v>
      </c>
      <c r="G52" s="48"/>
      <c r="H52" s="48"/>
      <c r="I52" s="33">
        <v>1</v>
      </c>
      <c r="J52" s="34">
        <f>IF(I52=2,$J$43*$F$52,0)</f>
        <v>0</v>
      </c>
      <c r="K52" s="195">
        <f>$J$52</f>
        <v>0</v>
      </c>
      <c r="L52" s="196"/>
    </row>
    <row r="53" spans="3:12" ht="27.95" customHeight="1" x14ac:dyDescent="0.25">
      <c r="C53" s="35" t="s">
        <v>36</v>
      </c>
      <c r="D53" s="36" t="s">
        <v>51</v>
      </c>
      <c r="E53" s="167"/>
      <c r="F53" s="37">
        <v>4000</v>
      </c>
      <c r="G53" s="48"/>
      <c r="H53" s="48"/>
      <c r="I53" s="26">
        <v>1</v>
      </c>
      <c r="J53" s="63">
        <f>IF(I53=2,$J$43*$F$53,0)</f>
        <v>0</v>
      </c>
      <c r="K53" s="197">
        <f>$J$53</f>
        <v>0</v>
      </c>
      <c r="L53" s="198"/>
    </row>
    <row r="54" spans="3:12" ht="30" customHeight="1" x14ac:dyDescent="0.25">
      <c r="C54" s="222" t="s">
        <v>72</v>
      </c>
      <c r="D54" s="223"/>
      <c r="E54" s="223"/>
      <c r="F54" s="39"/>
      <c r="G54" s="38"/>
      <c r="H54" s="40">
        <f>SUM(H44:H46)</f>
        <v>0</v>
      </c>
      <c r="I54" s="38"/>
      <c r="J54" s="40">
        <f>SUM(J44:J53)</f>
        <v>0</v>
      </c>
      <c r="K54" s="224">
        <f>$H$54+$J$54</f>
        <v>0</v>
      </c>
      <c r="L54" s="225"/>
    </row>
    <row r="55" spans="3:12" ht="30" customHeight="1" x14ac:dyDescent="0.25">
      <c r="C55" s="222" t="s">
        <v>61</v>
      </c>
      <c r="D55" s="223"/>
      <c r="E55" s="223"/>
      <c r="F55" s="127"/>
      <c r="G55" s="127"/>
      <c r="H55" s="128"/>
      <c r="I55" s="127"/>
      <c r="J55" s="40"/>
      <c r="K55" s="178"/>
      <c r="L55" s="179">
        <f>MIN($K$54,$H$38)</f>
        <v>0</v>
      </c>
    </row>
    <row r="56" spans="3:12" ht="30" customHeight="1" x14ac:dyDescent="0.25">
      <c r="C56" s="222" t="s">
        <v>70</v>
      </c>
      <c r="D56" s="223"/>
      <c r="E56" s="223"/>
      <c r="F56" s="127"/>
      <c r="G56" s="127"/>
      <c r="H56" s="128"/>
      <c r="I56" s="127"/>
      <c r="J56" s="40"/>
      <c r="K56" s="224">
        <f>IF(ISERROR($L$55/$L$43),0,$L$55/$L$43)</f>
        <v>0</v>
      </c>
      <c r="L56" s="225"/>
    </row>
    <row r="60" spans="3:12" ht="15.75" x14ac:dyDescent="0.25">
      <c r="C60" s="53" t="s">
        <v>43</v>
      </c>
      <c r="D60" s="53" t="s">
        <v>44</v>
      </c>
    </row>
    <row r="62" spans="3:12" x14ac:dyDescent="0.25">
      <c r="C62" s="41" t="s">
        <v>7</v>
      </c>
      <c r="F62" s="56">
        <f>$D$9</f>
        <v>0</v>
      </c>
    </row>
    <row r="63" spans="3:12" ht="15" thickBot="1" x14ac:dyDescent="0.3">
      <c r="C63" s="41" t="s">
        <v>52</v>
      </c>
      <c r="E63" s="57" t="s">
        <v>18</v>
      </c>
      <c r="F63" s="112">
        <f>$D$11</f>
        <v>0</v>
      </c>
    </row>
    <row r="64" spans="3:12" x14ac:dyDescent="0.25">
      <c r="C64" s="41" t="s">
        <v>53</v>
      </c>
      <c r="E64" s="57" t="s">
        <v>19</v>
      </c>
      <c r="F64" s="56">
        <f>$F$62-$F$63</f>
        <v>0</v>
      </c>
    </row>
    <row r="66" spans="3:9" x14ac:dyDescent="0.25">
      <c r="C66" s="41" t="s">
        <v>60</v>
      </c>
      <c r="F66" s="56">
        <f>MIN($L$55,$H$38)</f>
        <v>0</v>
      </c>
    </row>
    <row r="67" spans="3:9" ht="15" thickBot="1" x14ac:dyDescent="0.3">
      <c r="C67" s="41" t="s">
        <v>53</v>
      </c>
      <c r="E67" s="57" t="s">
        <v>18</v>
      </c>
      <c r="F67" s="112">
        <f>$F$64</f>
        <v>0</v>
      </c>
    </row>
    <row r="68" spans="3:9" x14ac:dyDescent="0.25">
      <c r="C68" s="41" t="s">
        <v>54</v>
      </c>
      <c r="E68" s="57" t="s">
        <v>19</v>
      </c>
      <c r="F68" s="56">
        <f>IF($F$66-$F$67&lt;0,0,$F$66-$F$67)</f>
        <v>0</v>
      </c>
      <c r="G68" s="102"/>
    </row>
    <row r="70" spans="3:9" ht="30" customHeight="1" x14ac:dyDescent="0.25">
      <c r="C70" s="94" t="s">
        <v>58</v>
      </c>
      <c r="D70" s="95"/>
      <c r="E70" s="95"/>
      <c r="F70" s="96">
        <f>IF($F$68&gt;0,$L$55-$F$68,$L$55)</f>
        <v>0</v>
      </c>
      <c r="G70" s="95"/>
      <c r="H70" s="95"/>
      <c r="I70" s="95"/>
    </row>
  </sheetData>
  <mergeCells count="19">
    <mergeCell ref="K53:L53"/>
    <mergeCell ref="C54:E54"/>
    <mergeCell ref="K54:L54"/>
    <mergeCell ref="C55:E55"/>
    <mergeCell ref="C56:E56"/>
    <mergeCell ref="K56:L56"/>
    <mergeCell ref="K52:L52"/>
    <mergeCell ref="K51:L51"/>
    <mergeCell ref="C44:E44"/>
    <mergeCell ref="K44:L44"/>
    <mergeCell ref="C45:E45"/>
    <mergeCell ref="K45:L45"/>
    <mergeCell ref="C46:E46"/>
    <mergeCell ref="K46:L46"/>
    <mergeCell ref="C47:E47"/>
    <mergeCell ref="K47:L47"/>
    <mergeCell ref="C48:E48"/>
    <mergeCell ref="K49:L49"/>
    <mergeCell ref="K50:L50"/>
  </mergeCells>
  <conditionalFormatting sqref="H6">
    <cfRule type="cellIs" dxfId="7" priority="4" operator="equal">
      <formula>"Erreur, ne peut pas être égal à zéro"</formula>
    </cfRule>
    <cfRule type="cellIs" dxfId="6" priority="5" operator="equal">
      <formula>"Erreur, doit être égal à zéro"</formula>
    </cfRule>
  </conditionalFormatting>
  <conditionalFormatting sqref="I16">
    <cfRule type="cellIs" dxfId="5" priority="2" operator="equal">
      <formula>"Attention ! Il ne peut y avoir de date"</formula>
    </cfRule>
    <cfRule type="cellIs" dxfId="4" priority="3" operator="equal">
      <formula>"Saisie obligatoire d'une année"</formula>
    </cfRule>
  </conditionalFormatting>
  <conditionalFormatting sqref="G6">
    <cfRule type="expression" dxfId="3" priority="6">
      <formula>H6="Erreur, ne peut pas être égal à zéro"</formula>
    </cfRule>
    <cfRule type="expression" dxfId="2" priority="7">
      <formula>H6="Erreur, doit être égal à zéro"</formula>
    </cfRule>
  </conditionalFormatting>
  <conditionalFormatting sqref="I13">
    <cfRule type="cellIs" dxfId="1" priority="1" operator="equal">
      <formula>"Incompatibilité avec la nature des travaux"</formula>
    </cfRule>
  </conditionalFormatting>
  <conditionalFormatting sqref="I15">
    <cfRule type="expression" dxfId="0" priority="8">
      <formula>$I$16="Saisie obligatoire d'une année"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2</xdr:col>
                    <xdr:colOff>28575</xdr:colOff>
                    <xdr:row>4</xdr:row>
                    <xdr:rowOff>180975</xdr:rowOff>
                  </from>
                  <to>
                    <xdr:col>3</xdr:col>
                    <xdr:colOff>723900</xdr:colOff>
                    <xdr:row>6</xdr:row>
                    <xdr:rowOff>57150</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8</xdr:col>
                    <xdr:colOff>123825</xdr:colOff>
                    <xdr:row>46</xdr:row>
                    <xdr:rowOff>95250</xdr:rowOff>
                  </from>
                  <to>
                    <xdr:col>8</xdr:col>
                    <xdr:colOff>714375</xdr:colOff>
                    <xdr:row>46</xdr:row>
                    <xdr:rowOff>323850</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8</xdr:col>
                    <xdr:colOff>133350</xdr:colOff>
                    <xdr:row>48</xdr:row>
                    <xdr:rowOff>57150</xdr:rowOff>
                  </from>
                  <to>
                    <xdr:col>8</xdr:col>
                    <xdr:colOff>723900</xdr:colOff>
                    <xdr:row>48</xdr:row>
                    <xdr:rowOff>285750</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8</xdr:col>
                    <xdr:colOff>123825</xdr:colOff>
                    <xdr:row>49</xdr:row>
                    <xdr:rowOff>57150</xdr:rowOff>
                  </from>
                  <to>
                    <xdr:col>8</xdr:col>
                    <xdr:colOff>714375</xdr:colOff>
                    <xdr:row>49</xdr:row>
                    <xdr:rowOff>285750</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8</xdr:col>
                    <xdr:colOff>114300</xdr:colOff>
                    <xdr:row>51</xdr:row>
                    <xdr:rowOff>57150</xdr:rowOff>
                  </from>
                  <to>
                    <xdr:col>8</xdr:col>
                    <xdr:colOff>704850</xdr:colOff>
                    <xdr:row>51</xdr:row>
                    <xdr:rowOff>285750</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8</xdr:col>
                    <xdr:colOff>114300</xdr:colOff>
                    <xdr:row>52</xdr:row>
                    <xdr:rowOff>38100</xdr:rowOff>
                  </from>
                  <to>
                    <xdr:col>8</xdr:col>
                    <xdr:colOff>704850</xdr:colOff>
                    <xdr:row>52</xdr:row>
                    <xdr:rowOff>266700</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8</xdr:col>
                    <xdr:colOff>209550</xdr:colOff>
                    <xdr:row>12</xdr:row>
                    <xdr:rowOff>152400</xdr:rowOff>
                  </from>
                  <to>
                    <xdr:col>8</xdr:col>
                    <xdr:colOff>771525</xdr:colOff>
                    <xdr:row>13</xdr:row>
                    <xdr:rowOff>228600</xdr:rowOff>
                  </to>
                </anchor>
              </controlPr>
            </control>
          </mc:Choice>
        </mc:AlternateContent>
        <mc:AlternateContent xmlns:mc="http://schemas.openxmlformats.org/markup-compatibility/2006">
          <mc:Choice Requires="x14">
            <control shapeId="8200" r:id="rId11" name="Drop Down 8">
              <controlPr defaultSize="0" autoLine="0" autoPict="0">
                <anchor moveWithCells="1">
                  <from>
                    <xdr:col>8</xdr:col>
                    <xdr:colOff>123825</xdr:colOff>
                    <xdr:row>50</xdr:row>
                    <xdr:rowOff>57150</xdr:rowOff>
                  </from>
                  <to>
                    <xdr:col>8</xdr:col>
                    <xdr:colOff>714375</xdr:colOff>
                    <xdr:row>50</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1E20B-4211-4E0F-98E0-2157BC20F08C}">
  <sheetPr codeName="Feuil3"/>
  <dimension ref="B2:M15"/>
  <sheetViews>
    <sheetView workbookViewId="0">
      <selection activeCell="D8" sqref="D8"/>
    </sheetView>
  </sheetViews>
  <sheetFormatPr baseColWidth="10" defaultRowHeight="15" x14ac:dyDescent="0.25"/>
  <cols>
    <col min="11" max="11" width="12.85546875" bestFit="1" customWidth="1"/>
  </cols>
  <sheetData>
    <row r="2" spans="2:13" x14ac:dyDescent="0.25">
      <c r="B2" s="11" t="s">
        <v>1</v>
      </c>
      <c r="C2" s="4"/>
      <c r="D2" s="17"/>
      <c r="E2" s="15">
        <v>1</v>
      </c>
      <c r="K2" s="20" t="s">
        <v>42</v>
      </c>
      <c r="L2" s="17" t="s">
        <v>41</v>
      </c>
      <c r="M2" s="12">
        <v>1</v>
      </c>
    </row>
    <row r="3" spans="2:13" x14ac:dyDescent="0.25">
      <c r="B3" s="1"/>
      <c r="C3" s="6"/>
      <c r="D3" s="18" t="s">
        <v>147</v>
      </c>
      <c r="E3" s="10">
        <v>2</v>
      </c>
      <c r="K3" s="18"/>
      <c r="L3" s="18" t="s">
        <v>40</v>
      </c>
      <c r="M3" s="13">
        <v>2</v>
      </c>
    </row>
    <row r="4" spans="2:13" x14ac:dyDescent="0.25">
      <c r="B4" s="7"/>
      <c r="C4" s="8"/>
      <c r="D4" s="19" t="s">
        <v>0</v>
      </c>
      <c r="E4" s="16">
        <v>3</v>
      </c>
      <c r="K4" s="19"/>
      <c r="L4" s="19"/>
      <c r="M4" s="14">
        <v>3</v>
      </c>
    </row>
    <row r="6" spans="2:13" x14ac:dyDescent="0.25">
      <c r="B6" s="11" t="s">
        <v>2</v>
      </c>
      <c r="C6" s="4"/>
      <c r="D6" s="3" t="s">
        <v>3</v>
      </c>
      <c r="E6" s="4"/>
      <c r="F6" s="5"/>
      <c r="G6" s="12">
        <v>1</v>
      </c>
    </row>
    <row r="7" spans="2:13" x14ac:dyDescent="0.25">
      <c r="B7" s="7"/>
      <c r="C7" s="8"/>
      <c r="D7" s="7" t="s">
        <v>158</v>
      </c>
      <c r="E7" s="8"/>
      <c r="F7" s="2"/>
      <c r="G7" s="14">
        <v>2</v>
      </c>
    </row>
    <row r="14" spans="2:13" x14ac:dyDescent="0.25">
      <c r="E14" s="9" t="s">
        <v>2</v>
      </c>
    </row>
    <row r="15" spans="2:13" x14ac:dyDescent="0.25">
      <c r="E15" s="226">
        <v>1</v>
      </c>
      <c r="F15" s="226"/>
    </row>
  </sheetData>
  <mergeCells count="1">
    <mergeCell ref="E15:F15"/>
  </mergeCells>
  <dataValidations count="1">
    <dataValidation type="list" allowBlank="1" showInputMessage="1" showErrorMessage="1" sqref="E15" xr:uid="{60164B0F-81EB-4C9C-9136-D2D2AE0A60E5}">
      <formula1>$D$6:$D$7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Présentation</vt:lpstr>
      <vt:lpstr>Subvention EAJE MC-PAJE MAM</vt:lpstr>
      <vt:lpstr>Subvention RAM</vt:lpstr>
      <vt:lpstr>Subvention PAEI 2021 - EAJE PSU</vt:lpstr>
      <vt:lpstr>Feuil3</vt:lpstr>
      <vt:lpstr>'Subvention EAJE MC-PAJE MAM'!_ftn1</vt:lpstr>
      <vt:lpstr>'Subvention PAEI 2021 - EAJE PSU'!_ftn1</vt:lpstr>
      <vt:lpstr>'Subvention EAJE MC-PAJE MAM'!_ftnref1</vt:lpstr>
      <vt:lpstr>'Subvention PAEI 2021 - EAJE PSU'!_ftnref1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DREUX CNF</dc:creator>
  <cp:lastModifiedBy>Valerie EVENO 351</cp:lastModifiedBy>
  <dcterms:created xsi:type="dcterms:W3CDTF">2018-11-26T09:46:18Z</dcterms:created>
  <dcterms:modified xsi:type="dcterms:W3CDTF">2022-05-17T12:38:39Z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