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P:\Répertoire agent\Pso\Calcul pso\"/>
    </mc:Choice>
  </mc:AlternateContent>
  <xr:revisionPtr revIDLastSave="0" documentId="13_ncr:1_{5452B286-C09E-42F5-92DB-1F6E371249F0}" xr6:coauthVersionLast="47" xr6:coauthVersionMax="47" xr10:uidLastSave="{00000000-0000-0000-0000-000000000000}"/>
  <workbookProtection workbookAlgorithmName="SHA-512" workbookHashValue="uXCUTEkIORsY6moejNOjOKB0SC0eJFav0MzZq9iGfsTtdHkbWStbtkSkGDsH9KnIdfKYrAJoxjjvP4RCfR2a6A==" workbookSaltValue="ft5hUM6agmQNE1ZJO8jwFw==" workbookSpinCount="100000" lockStructure="1"/>
  <bookViews>
    <workbookView xWindow="25080" yWindow="-120" windowWidth="25440" windowHeight="15390" tabRatio="944" firstSheet="3" activeTab="3" xr2:uid="{00000000-000D-0000-FFFF-FFFF00000000}"/>
  </bookViews>
  <sheets>
    <sheet name="Sources des données" sheetId="8" state="hidden" r:id="rId1"/>
    <sheet name="Paramètres" sheetId="24" state="hidden" r:id="rId2"/>
    <sheet name="Parametres 2022 BT" sheetId="2" state="hidden" r:id="rId3"/>
    <sheet name="CALCUL PSU" sheetId="25" r:id="rId4"/>
    <sheet name="CALCUL BONUS Inclusion Handicap" sheetId="22" r:id="rId5"/>
    <sheet name="CALCUL BONUS Mixité Sociale" sheetId="23" r:id="rId6"/>
    <sheet name="CALCUL BONUS TERRITOIRE" sheetId="5" r:id="rId7"/>
  </sheets>
  <externalReferences>
    <externalReference r:id="rId8"/>
    <externalReference r:id="rId9"/>
  </externalReferences>
  <definedNames>
    <definedName name="_xlnm._FilterDatabase" localSheetId="2" hidden="1">'Parametres 2022 BT'!$A$2:$H$537</definedName>
    <definedName name="L_ACTCEJDOSSAFC" localSheetId="3">[1]ListeActionsCej!$T$8:$T$1407</definedName>
    <definedName name="L_ACTCEJDOSSAFC" localSheetId="1">[1]ListeActionsCej!$T$8:$T$1407</definedName>
    <definedName name="L_ACTCEJDOSSAFC">#REF!</definedName>
    <definedName name="L_BDDCOMM" localSheetId="3">OFFSET([2]Parametres!$A$3:$H$3,0,0,COUNTA([2]Parametres!$A:$A))</definedName>
    <definedName name="L_BDDCOMM" localSheetId="1">OFFSET([2]Parametres!$A$3:$H$3,0,0,COUNTA([2]Parametres!$A:$A))</definedName>
    <definedName name="L_BDDCOMM">OFFSET('Parametres 2022 BT'!$A$3:$H$3,0,0,COUNTA('Parametres 2022 BT'!$A:$A))</definedName>
    <definedName name="L_BDDEPCI" localSheetId="3">OFFSET([2]Parametres!$J$3:$O$3,0,0,COUNTA([2]Parametres!$J:$J))</definedName>
    <definedName name="L_BDDEPCI" localSheetId="1">OFFSET([2]Parametres!$J$3:$O$3,0,0,COUNTA([2]Parametres!$J:$J))</definedName>
    <definedName name="L_BDDEPCI">OFFSET('Parametres 2022 BT'!$J$3:$O$3,0,0,COUNTA('Parametres 2022 BT'!$J:$J))</definedName>
    <definedName name="L_BDDFinal" localSheetId="3">OFFSET([1]OffreExistanteDvpt!$E$4:$AA$4,0,0,COUNTA([1]OffreExistanteDvpt!$E:$E))</definedName>
    <definedName name="L_BDDFinal" localSheetId="1">OFFSET([1]OffreExistanteDvpt!$E$4:$AA$4,0,0,COUNTA([1]OffreExistanteDvpt!$E:$E))</definedName>
    <definedName name="L_BDDFinal">OFFSET(#REF!,0,0,COUNTA(#REF!))</definedName>
    <definedName name="L_BDDGEOLISS_Numdoss" localSheetId="3">OFFSET([1]geolissage!$B$8:$W$8,0,0,COUNTA([1]geolissage!$B:$B))</definedName>
    <definedName name="L_BDDGEOLISS_Numdoss" localSheetId="1">OFFSET([1]geolissage!$B$8:$W$8,0,0,COUNTA([1]geolissage!$B:$B))</definedName>
    <definedName name="L_BDDGEOLISS_Numdoss">OFFSET(#REF!,0,0,COUNTA(#REF!))</definedName>
    <definedName name="L_BDDGeolissage" localSheetId="3">OFFSET([1]geolissage!$A$8:$W$8,0,0,COUNTA([1]geolissage!$A:$A))</definedName>
    <definedName name="L_BDDGeolissage" localSheetId="1">OFFSET([1]geolissage!$A$8:$W$8,0,0,COUNTA([1]geolissage!$A:$A))</definedName>
    <definedName name="L_BDDGeolissage">OFFSET(#REF!,0,0,COUNTA(#REF!))</definedName>
    <definedName name="L_BDDGEST" localSheetId="3">OFFSET([2]Parametres!$W$3:$Y$3,0,0,COUNTA([2]Parametres!$W:$W))</definedName>
    <definedName name="L_BDDGEST" localSheetId="1">OFFSET([2]Parametres!$W$3:$Y$3,0,0,COUNTA([2]Parametres!$W:$W))</definedName>
    <definedName name="L_BDDGEST">OFFSET('Parametres 2022 BT'!$W$3:$Y$3,0,0,COUNTA('Parametres 2022 BT'!$W:$W))</definedName>
    <definedName name="L_BDDSIVOM" localSheetId="3">OFFSET([2]Parametres!$Q$3:$U$3,0,0,COUNTA([2]Parametres!$Q:$Q))</definedName>
    <definedName name="L_BDDSIVOM" localSheetId="1">OFFSET([2]Parametres!$Q$3:$U$3,0,0,COUNTA([2]Parametres!$Q:$Q))</definedName>
    <definedName name="L_BDDSIVOM">OFFSET('Parametres 2022 BT'!$Q$3:$U$3,0,0,COUNTA('Parametres 2022 BT'!$Q:$Q))</definedName>
    <definedName name="L_CASODOSSAFC" localSheetId="3">[1]ListeDOM!$D$8:$D$1009</definedName>
    <definedName name="L_CASODOSSAFC" localSheetId="1">[1]ListeDOM!$D$8:$D$1009</definedName>
    <definedName name="L_CASODOSSAFC">#REF!</definedName>
    <definedName name="L_DOSSAFC" localSheetId="3">OFFSET([1]ListeEquip!$B$8,0,0,COUNTA([1]ListeEquip!$B:$B))</definedName>
    <definedName name="L_DOSSAFC" localSheetId="1">OFFSET([1]ListeEquip!$B$8,0,0,COUNTA([1]ListeEquip!$B:$B))</definedName>
    <definedName name="L_DOSSAFC">OFFSET(#REF!,0,0,COUNTA(#REF!))</definedName>
    <definedName name="L_FRTDOSSAFC" localSheetId="3">[1]ListeFrt_QPV!$D$8:$D$1009</definedName>
    <definedName name="L_FRTDOSSAFC" localSheetId="1">[1]ListeFrt_QPV!$D$8:$D$1009</definedName>
    <definedName name="L_FRTDOSSAFC">#REF!</definedName>
    <definedName name="L_GroupesEAJE" localSheetId="3">[2]Parametres!$AG$3:$AL$11</definedName>
    <definedName name="L_GroupesEAJE" localSheetId="1">[2]Parametres!$AG$3:$AL$11</definedName>
    <definedName name="L_GroupesEAJE">'Parametres 2022 BT'!$AG$3:$AL$11</definedName>
    <definedName name="L_MTACTCEJ" localSheetId="3">[1]ListeActionsCej!$K$8:$K$1407</definedName>
    <definedName name="L_MTACTCEJ" localSheetId="1">[1]ListeActionsCej!$K$8:$K$1407</definedName>
    <definedName name="L_MTACTCEJ">#REF!</definedName>
    <definedName name="L_MTCASO" localSheetId="3">[1]ListeDOM!$C$8:$C$1009</definedName>
    <definedName name="L_MTCASO" localSheetId="1">[1]ListeDOM!$C$8:$C$1009</definedName>
    <definedName name="L_MTCASO">#REF!</definedName>
    <definedName name="L_MTFRT" localSheetId="3">[1]ListeFrt_QPV!$C$8:$C$1009</definedName>
    <definedName name="L_MTFRT" localSheetId="1">[1]ListeFrt_QPV!$C$8:$C$1009</definedName>
    <definedName name="L_MTFRT">#REF!</definedName>
    <definedName name="L_NOMCOM" localSheetId="3">OFFSET([2]Parametres!$A$3,0,0,COUNTA([2]Parametres!$A:$A))</definedName>
    <definedName name="L_NOMCOM" localSheetId="1">OFFSET([2]Parametres!$A$3,0,0,COUNTA([2]Parametres!$A:$A))</definedName>
    <definedName name="L_NOMCOM">OFFSET('Parametres 2022 BT'!$A$3,0,0,COUNTA('Parametres 2022 BT'!$A:$A))</definedName>
    <definedName name="L_NOMEPCI" localSheetId="3">OFFSET([2]Parametres!$J$3,0,0,COUNTA([2]Parametres!$J:$J))</definedName>
    <definedName name="L_NOMEPCI" localSheetId="1">OFFSET([2]Parametres!$J$3,0,0,COUNTA([2]Parametres!$J:$J))</definedName>
    <definedName name="L_NOMEPCI">OFFSET('Parametres 2022 BT'!$J$3,0,0,COUNTA('Parametres 2022 BT'!$J:$J))</definedName>
    <definedName name="L_NOMGEST" localSheetId="3">OFFSET([2]Parametres!$W$3,0,0,COUNTA([2]Parametres!$W:$W))</definedName>
    <definedName name="L_NOMGEST" localSheetId="1">OFFSET([2]Parametres!$W$3,0,0,COUNTA([2]Parametres!$W:$W))</definedName>
    <definedName name="L_NOMGEST">OFFSET('Parametres 2022 BT'!$W$3,0,0,COUNTA('Parametres 2022 BT'!$W:$W))</definedName>
    <definedName name="L_NOMSIVOM" localSheetId="3">OFFSET([2]Parametres!$Q$3,0,0,COUNTA([2]Parametres!$Q:$Q)-1)</definedName>
    <definedName name="L_NOMSIVOM" localSheetId="1">OFFSET([2]Parametres!$Q$3,0,0,COUNTA([2]Parametres!$Q:$Q)-1)</definedName>
    <definedName name="L_NOMSIVOM">OFFSET('Parametres 2022 BT'!$Q$3,0,0,COUNTA('Parametres 2022 BT'!$Q:$Q)-1)</definedName>
    <definedName name="L_OKKO">'Parametres 2022 BT'!$AE$3:$AE$4</definedName>
    <definedName name="L_RaisonRedress">'Parametres 2022 BT'!$AC$3:$AC$6</definedName>
    <definedName name="L_TerritComp">'Parametres 2022 BT'!$AA$3:$AA$7</definedName>
    <definedName name="L_VIDE" localSheetId="3">[1]GuideUtilisation!$A$1</definedName>
    <definedName name="L_VIDE" localSheetId="1">[1]GuideUtilisation!$A$1</definedName>
    <definedName name="L_VIDE">#REF!</definedName>
    <definedName name="_xlnm.Print_Area" localSheetId="4">'CALCUL BONUS Inclusion Handicap'!$A$1:$P$69</definedName>
    <definedName name="_xlnm.Print_Area" localSheetId="5">'CALCUL BONUS Mixité Sociale'!$A$1:$P$43</definedName>
    <definedName name="_xlnm.Print_Area" localSheetId="6">'CALCUL BONUS TERRITOIRE'!$A$1:$P$53</definedName>
    <definedName name="_xlnm.Print_Area" localSheetId="3">'CALCUL PSU'!$A$1:$J$48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2" i="23" l="1"/>
  <c r="N66" i="22"/>
  <c r="N62" i="22"/>
  <c r="N61" i="22"/>
  <c r="N45" i="22"/>
  <c r="P35" i="22"/>
  <c r="B20" i="25"/>
  <c r="D13" i="25"/>
  <c r="B17" i="24"/>
  <c r="B16" i="24"/>
  <c r="L43" i="5"/>
  <c r="B27" i="5"/>
  <c r="C27" i="5"/>
  <c r="F38" i="25"/>
  <c r="D38" i="25"/>
  <c r="D28" i="25"/>
  <c r="B28" i="25"/>
  <c r="F13" i="25"/>
  <c r="F10" i="25"/>
  <c r="C21" i="24" s="1"/>
  <c r="H42" i="23"/>
  <c r="N41" i="23"/>
  <c r="G38" i="23"/>
  <c r="M22" i="23"/>
  <c r="P21" i="23"/>
  <c r="H32" i="23" s="1"/>
  <c r="M21" i="23"/>
  <c r="N13" i="23"/>
  <c r="N9" i="23"/>
  <c r="H68" i="22"/>
  <c r="N67" i="22"/>
  <c r="G64" i="22"/>
  <c r="D59" i="22"/>
  <c r="D58" i="22"/>
  <c r="J30" i="22"/>
  <c r="N29" i="22"/>
  <c r="J29" i="22"/>
  <c r="H23" i="22"/>
  <c r="N22" i="22"/>
  <c r="H45" i="22" s="1"/>
  <c r="N49" i="22" s="1"/>
  <c r="F58" i="22" s="1"/>
  <c r="H22" i="22"/>
  <c r="N15" i="22"/>
  <c r="N9" i="22"/>
  <c r="C19" i="24" l="1"/>
  <c r="C22" i="24"/>
  <c r="C20" i="24"/>
  <c r="A50" i="5"/>
  <c r="F28" i="25"/>
  <c r="B33" i="25" s="1"/>
  <c r="B16" i="25"/>
  <c r="H35" i="22"/>
  <c r="N39" i="22" s="1"/>
  <c r="L58" i="22" s="1"/>
  <c r="N40" i="23"/>
  <c r="N42" i="23" s="1"/>
  <c r="N5" i="23" s="1"/>
  <c r="C23" i="24" l="1"/>
  <c r="B25" i="24" s="1"/>
  <c r="C25" i="24" s="1"/>
  <c r="N68" i="22"/>
  <c r="N5" i="22" s="1"/>
  <c r="H10" i="25" l="1"/>
  <c r="Q17" i="5"/>
  <c r="R17" i="5" s="1"/>
  <c r="E17" i="5"/>
  <c r="H16" i="25" l="1"/>
  <c r="H33" i="25" s="1"/>
  <c r="D16" i="25"/>
  <c r="D33" i="25" s="1"/>
  <c r="F33" i="25" s="1"/>
  <c r="S17" i="5"/>
  <c r="T17" i="5"/>
  <c r="F16" i="25" l="1"/>
  <c r="J33" i="25"/>
  <c r="H38" i="25" s="1"/>
  <c r="J38" i="25" s="1"/>
  <c r="D45" i="25" s="1"/>
  <c r="J16" i="25"/>
  <c r="D20" i="25" s="1"/>
  <c r="J20" i="25" s="1"/>
  <c r="B45" i="25" s="1"/>
  <c r="U17" i="5"/>
  <c r="AE17" i="5"/>
  <c r="W17" i="5"/>
  <c r="F45" i="25" l="1"/>
  <c r="H18" i="5"/>
  <c r="H19" i="5"/>
  <c r="H21" i="5"/>
  <c r="H22" i="5"/>
  <c r="H23" i="5"/>
  <c r="H24" i="5"/>
  <c r="H25" i="5"/>
  <c r="H26" i="5"/>
  <c r="H27" i="5"/>
  <c r="H28" i="5"/>
  <c r="H30" i="5"/>
  <c r="H31" i="5"/>
  <c r="H32" i="5"/>
  <c r="H33" i="5"/>
  <c r="H34" i="5"/>
  <c r="H35" i="5"/>
  <c r="H36" i="5"/>
  <c r="H37" i="5"/>
  <c r="H38" i="5"/>
  <c r="H39" i="5"/>
  <c r="H40" i="5"/>
  <c r="H41" i="5"/>
  <c r="H42" i="5"/>
  <c r="H43" i="5"/>
  <c r="H45" i="5"/>
  <c r="H46" i="5"/>
  <c r="H17" i="5"/>
  <c r="B17" i="5" l="1"/>
  <c r="C17" i="5"/>
  <c r="D17" i="5"/>
  <c r="F17" i="5"/>
  <c r="G17" i="5"/>
  <c r="J17" i="5" s="1"/>
  <c r="I17" i="5" l="1"/>
  <c r="X17" i="5"/>
  <c r="G46" i="5"/>
  <c r="J46" i="5" s="1"/>
  <c r="F46" i="5"/>
  <c r="E46" i="5"/>
  <c r="D46" i="5"/>
  <c r="C46" i="5"/>
  <c r="B46" i="5"/>
  <c r="G45" i="5"/>
  <c r="J45" i="5" s="1"/>
  <c r="F45" i="5"/>
  <c r="E45" i="5"/>
  <c r="D45" i="5"/>
  <c r="C45" i="5"/>
  <c r="B45" i="5"/>
  <c r="G43" i="5"/>
  <c r="J43" i="5" s="1"/>
  <c r="F43" i="5"/>
  <c r="E43" i="5"/>
  <c r="D43" i="5"/>
  <c r="C43" i="5"/>
  <c r="B43" i="5"/>
  <c r="G42" i="5"/>
  <c r="J42" i="5" s="1"/>
  <c r="F42" i="5"/>
  <c r="E42" i="5"/>
  <c r="D42" i="5"/>
  <c r="C42" i="5"/>
  <c r="B42" i="5"/>
  <c r="G41" i="5"/>
  <c r="J41" i="5" s="1"/>
  <c r="F41" i="5"/>
  <c r="E41" i="5"/>
  <c r="D41" i="5"/>
  <c r="C41" i="5"/>
  <c r="B41" i="5"/>
  <c r="G40" i="5"/>
  <c r="J40" i="5" s="1"/>
  <c r="F40" i="5"/>
  <c r="E40" i="5"/>
  <c r="D40" i="5"/>
  <c r="C40" i="5"/>
  <c r="B40" i="5"/>
  <c r="G39" i="5"/>
  <c r="J39" i="5" s="1"/>
  <c r="F39" i="5"/>
  <c r="E39" i="5"/>
  <c r="D39" i="5"/>
  <c r="C39" i="5"/>
  <c r="B39" i="5"/>
  <c r="G38" i="5"/>
  <c r="J38" i="5" s="1"/>
  <c r="F38" i="5"/>
  <c r="E38" i="5"/>
  <c r="D38" i="5"/>
  <c r="C38" i="5"/>
  <c r="B38" i="5"/>
  <c r="G37" i="5"/>
  <c r="J37" i="5" s="1"/>
  <c r="F37" i="5"/>
  <c r="E37" i="5"/>
  <c r="D37" i="5"/>
  <c r="C37" i="5"/>
  <c r="B37" i="5"/>
  <c r="G36" i="5"/>
  <c r="J36" i="5" s="1"/>
  <c r="F36" i="5"/>
  <c r="E36" i="5"/>
  <c r="D36" i="5"/>
  <c r="C36" i="5"/>
  <c r="B36" i="5"/>
  <c r="G35" i="5"/>
  <c r="J35" i="5" s="1"/>
  <c r="F35" i="5"/>
  <c r="E35" i="5"/>
  <c r="D35" i="5"/>
  <c r="C35" i="5"/>
  <c r="B35" i="5"/>
  <c r="G34" i="5"/>
  <c r="J34" i="5" s="1"/>
  <c r="F34" i="5"/>
  <c r="E34" i="5"/>
  <c r="D34" i="5"/>
  <c r="C34" i="5"/>
  <c r="B34" i="5"/>
  <c r="G33" i="5"/>
  <c r="J33" i="5" s="1"/>
  <c r="F33" i="5"/>
  <c r="E33" i="5"/>
  <c r="D33" i="5"/>
  <c r="C33" i="5"/>
  <c r="B33" i="5"/>
  <c r="G32" i="5"/>
  <c r="J32" i="5" s="1"/>
  <c r="F32" i="5"/>
  <c r="E32" i="5"/>
  <c r="D32" i="5"/>
  <c r="C32" i="5"/>
  <c r="B32" i="5"/>
  <c r="G31" i="5"/>
  <c r="J31" i="5" s="1"/>
  <c r="F31" i="5"/>
  <c r="E31" i="5"/>
  <c r="D31" i="5"/>
  <c r="C31" i="5"/>
  <c r="B31" i="5"/>
  <c r="G30" i="5"/>
  <c r="J30" i="5" s="1"/>
  <c r="F30" i="5"/>
  <c r="E30" i="5"/>
  <c r="D30" i="5"/>
  <c r="C30" i="5"/>
  <c r="B30" i="5"/>
  <c r="G28" i="5"/>
  <c r="J28" i="5" s="1"/>
  <c r="F28" i="5"/>
  <c r="E28" i="5"/>
  <c r="D28" i="5"/>
  <c r="C28" i="5"/>
  <c r="B28" i="5"/>
  <c r="G27" i="5"/>
  <c r="J27" i="5" s="1"/>
  <c r="F27" i="5"/>
  <c r="E27" i="5"/>
  <c r="D27" i="5"/>
  <c r="G26" i="5"/>
  <c r="J26" i="5" s="1"/>
  <c r="F26" i="5"/>
  <c r="E26" i="5"/>
  <c r="D26" i="5"/>
  <c r="C26" i="5"/>
  <c r="B26" i="5"/>
  <c r="G25" i="5"/>
  <c r="J25" i="5" s="1"/>
  <c r="F25" i="5"/>
  <c r="E25" i="5"/>
  <c r="D25" i="5"/>
  <c r="C25" i="5"/>
  <c r="B25" i="5"/>
  <c r="G24" i="5"/>
  <c r="J24" i="5" s="1"/>
  <c r="F24" i="5"/>
  <c r="E24" i="5"/>
  <c r="D24" i="5"/>
  <c r="C24" i="5"/>
  <c r="B24" i="5"/>
  <c r="G23" i="5"/>
  <c r="J23" i="5" s="1"/>
  <c r="F23" i="5"/>
  <c r="E23" i="5"/>
  <c r="D23" i="5"/>
  <c r="C23" i="5"/>
  <c r="B23" i="5"/>
  <c r="G22" i="5"/>
  <c r="J22" i="5" s="1"/>
  <c r="F22" i="5"/>
  <c r="E22" i="5"/>
  <c r="D22" i="5"/>
  <c r="C22" i="5"/>
  <c r="B22" i="5"/>
  <c r="G21" i="5"/>
  <c r="J21" i="5" s="1"/>
  <c r="F21" i="5"/>
  <c r="E21" i="5"/>
  <c r="D21" i="5"/>
  <c r="C21" i="5"/>
  <c r="B21" i="5"/>
  <c r="G19" i="5"/>
  <c r="J19" i="5" s="1"/>
  <c r="F19" i="5"/>
  <c r="E19" i="5"/>
  <c r="D19" i="5"/>
  <c r="C19" i="5"/>
  <c r="B19" i="5"/>
  <c r="G18" i="5"/>
  <c r="J18" i="5" s="1"/>
  <c r="F18" i="5"/>
  <c r="E18" i="5"/>
  <c r="D18" i="5"/>
  <c r="C18" i="5"/>
  <c r="B18" i="5"/>
  <c r="D10" i="5" l="1"/>
  <c r="E10" i="5"/>
  <c r="Y17" i="5"/>
  <c r="I19" i="5"/>
  <c r="I21" i="5"/>
  <c r="I23" i="5"/>
  <c r="I25" i="5"/>
  <c r="I27" i="5"/>
  <c r="I31" i="5"/>
  <c r="I33" i="5"/>
  <c r="I35" i="5"/>
  <c r="I37" i="5"/>
  <c r="I39" i="5"/>
  <c r="I41" i="5"/>
  <c r="I45" i="5"/>
  <c r="I18" i="5"/>
  <c r="I22" i="5"/>
  <c r="I24" i="5"/>
  <c r="I26" i="5"/>
  <c r="I28" i="5"/>
  <c r="I30" i="5"/>
  <c r="I32" i="5"/>
  <c r="I34" i="5"/>
  <c r="I36" i="5"/>
  <c r="I38" i="5"/>
  <c r="I40" i="5"/>
  <c r="I42" i="5"/>
  <c r="I43" i="5"/>
  <c r="I46" i="5"/>
  <c r="C10" i="5" l="1"/>
  <c r="AD17" i="5"/>
  <c r="L50" i="5" l="1"/>
  <c r="AI17" i="5"/>
  <c r="AH17" i="5"/>
  <c r="N50" i="5" l="1"/>
  <c r="P50"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licou331</author>
  </authors>
  <commentList>
    <comment ref="C19" authorId="0" shapeId="0" xr:uid="{5B15284B-13EF-4D80-AAB3-4CE65D878741}">
      <text>
        <r>
          <rPr>
            <b/>
            <sz val="8"/>
            <color indexed="81"/>
            <rFont val="Tahoma"/>
            <family val="2"/>
          </rPr>
          <t>licou331:</t>
        </r>
        <r>
          <rPr>
            <sz val="8"/>
            <color indexed="81"/>
            <rFont val="Tahoma"/>
            <family val="2"/>
          </rPr>
          <t xml:space="preserve">
test si couches et repas alors 1 sinon 0</t>
        </r>
      </text>
    </comment>
    <comment ref="C20" authorId="0" shapeId="0" xr:uid="{13DE5597-B350-4C05-8B66-77308F46907E}">
      <text>
        <r>
          <rPr>
            <b/>
            <sz val="8"/>
            <color indexed="81"/>
            <rFont val="Tahoma"/>
            <family val="2"/>
          </rPr>
          <t>licou331:</t>
        </r>
        <r>
          <rPr>
            <sz val="8"/>
            <color indexed="81"/>
            <rFont val="Tahoma"/>
            <family val="2"/>
          </rPr>
          <t xml:space="preserve">
test si taux de facturation &lt;= 107 % alors 1 sinon 0</t>
        </r>
      </text>
    </comment>
    <comment ref="C21" authorId="0" shapeId="0" xr:uid="{D83E595A-2198-44A6-B52C-DE5EE5DB1912}">
      <text>
        <r>
          <rPr>
            <b/>
            <sz val="8"/>
            <color indexed="81"/>
            <rFont val="Tahoma"/>
            <family val="2"/>
          </rPr>
          <t>licou331:</t>
        </r>
        <r>
          <rPr>
            <sz val="8"/>
            <color indexed="81"/>
            <rFont val="Tahoma"/>
            <family val="2"/>
          </rPr>
          <t xml:space="preserve">
test si taux de facturation &gt; 107 % et &lt;=117 % alors 4 sinon 0</t>
        </r>
      </text>
    </comment>
    <comment ref="C22" authorId="0" shapeId="0" xr:uid="{6E9A1463-15EA-4570-9692-017B55184D47}">
      <text>
        <r>
          <rPr>
            <b/>
            <sz val="8"/>
            <color indexed="81"/>
            <rFont val="Tahoma"/>
            <family val="2"/>
          </rPr>
          <t>licou331:</t>
        </r>
        <r>
          <rPr>
            <sz val="8"/>
            <color indexed="81"/>
            <rFont val="Tahoma"/>
            <family val="2"/>
          </rPr>
          <t xml:space="preserve">
test si taux de facturation &gt; 117 % alors 7 sinon 0</t>
        </r>
      </text>
    </comment>
    <comment ref="C23" authorId="0" shapeId="0" xr:uid="{8791CC83-7B25-4837-B7B5-392B9CA7B45E}">
      <text>
        <r>
          <rPr>
            <b/>
            <sz val="8"/>
            <color indexed="81"/>
            <rFont val="Tahoma"/>
            <family val="2"/>
          </rPr>
          <t>licou331:</t>
        </r>
        <r>
          <rPr>
            <sz val="8"/>
            <color indexed="81"/>
            <rFont val="Tahoma"/>
            <family val="2"/>
          </rPr>
          <t xml:space="preserve">
valeurs possibles :
1 Ni couches ou repas et taux &lt;= 107 %
2 Couches et repas et taux &lt;= 107 %
4 Ni couches ou repas et Tf compris entre 107% et 117 %
5 Couches et repas et Tf compris entre 107% et 117 %
7 Ni couches et repas et Tf &gt; 117 %
8 Couches et repas et Tf &gt; 117 %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Carole BETHFORT 331</author>
  </authors>
  <commentList>
    <comment ref="M11" authorId="0" shapeId="0" xr:uid="{5B66DA0A-45B6-4403-AE2E-03BAEA937EEC}">
      <text>
        <r>
          <rPr>
            <b/>
            <sz val="9"/>
            <color indexed="81"/>
            <rFont val="Tahoma"/>
            <family val="2"/>
          </rPr>
          <t>reconnus ou en cours de détection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Adeline OTON 755</author>
  </authors>
  <commentList>
    <comment ref="A24" authorId="0" shapeId="0" xr:uid="{76295889-1B5C-452E-9681-C9795C1341D9}">
      <text>
        <r>
          <rPr>
            <b/>
            <sz val="9"/>
            <color indexed="81"/>
            <rFont val="Tahoma"/>
            <family val="2"/>
          </rPr>
          <t>Montant forfaitaire par place soutenue par la collectivité pour l'existant avant application du plancher</t>
        </r>
        <r>
          <rPr>
            <sz val="9"/>
            <color indexed="81"/>
            <rFont val="Tahoma"/>
            <family val="2"/>
          </rPr>
          <t xml:space="preserve">
</t>
        </r>
      </text>
    </comment>
  </commentList>
</comments>
</file>

<file path=xl/sharedStrings.xml><?xml version="1.0" encoding="utf-8"?>
<sst xmlns="http://schemas.openxmlformats.org/spreadsheetml/2006/main" count="2615" uniqueCount="1390">
  <si>
    <t>Montant CEJ</t>
  </si>
  <si>
    <t>Territoire de compétence</t>
  </si>
  <si>
    <t>Nom du territoire</t>
  </si>
  <si>
    <t>Numéro du territoire</t>
  </si>
  <si>
    <t>Types de territoires</t>
  </si>
  <si>
    <t>Epci</t>
  </si>
  <si>
    <t>Commune</t>
  </si>
  <si>
    <t>Zone à alimenter avec l'export de la table LISTE_COMMTERRIT</t>
  </si>
  <si>
    <t>Zone à alimenter avec l'export de la table LISTE_EPCITERRIT</t>
  </si>
  <si>
    <t>Zone à alimenter à partir de la calculette</t>
  </si>
  <si>
    <t>Nom groupe commune</t>
  </si>
  <si>
    <t>NOM COMMUNE</t>
  </si>
  <si>
    <t>NUMERO COMMUNE</t>
  </si>
  <si>
    <t>NUMERO EPCI</t>
  </si>
  <si>
    <t>NOM EPCI</t>
  </si>
  <si>
    <t>DGCL - Population DGF</t>
  </si>
  <si>
    <t>DGCL - Potentiel financier</t>
  </si>
  <si>
    <t>Insee (Filosofi) - Nombre de ménages fiscaux</t>
  </si>
  <si>
    <t xml:space="preserve">Insee (Filosofi) - Médiane du niveau de vie </t>
  </si>
  <si>
    <t>Médiane du niveau de vie RECALCULE</t>
  </si>
  <si>
    <t>Potentiel financier * Population DGF</t>
  </si>
  <si>
    <t>Médiane du niveau de vie  * Nb de ménages fiscaux</t>
  </si>
  <si>
    <t>Source</t>
  </si>
  <si>
    <t>Insee - basestat.bceAAAA</t>
  </si>
  <si>
    <t>basestat.bceAAAA</t>
  </si>
  <si>
    <t>Année</t>
  </si>
  <si>
    <t>dernière année connue - se référer à la sortie Sas</t>
  </si>
  <si>
    <t>date de référence DGCL présent dans la table - se référer à la sortie Sas</t>
  </si>
  <si>
    <t>Insee - fichier Filosofi</t>
  </si>
  <si>
    <t>Se référer à l'année du fichier</t>
  </si>
  <si>
    <t>Définition</t>
  </si>
  <si>
    <t>Nom de la commune</t>
  </si>
  <si>
    <t>Numéro de la commune</t>
  </si>
  <si>
    <t>Nom de l'Epci</t>
  </si>
  <si>
    <t xml:space="preserve">Variable </t>
  </si>
  <si>
    <t>Numérode l'Epci</t>
  </si>
  <si>
    <t>DGCL - Potentiel financier par habitant</t>
  </si>
  <si>
    <r>
      <rPr>
        <b/>
        <sz val="11"/>
        <color theme="1"/>
        <rFont val="Calibri"/>
        <family val="2"/>
        <scheme val="minor"/>
      </rPr>
      <t xml:space="preserve">Communes uniquement : </t>
    </r>
    <r>
      <rPr>
        <sz val="11"/>
        <color theme="1"/>
        <rFont val="Calibri"/>
        <family val="2"/>
        <scheme val="minor"/>
      </rPr>
      <t>Niveau de vie médian sur le territoire</t>
    </r>
  </si>
  <si>
    <r>
      <rPr>
        <b/>
        <sz val="11"/>
        <color theme="1"/>
        <rFont val="Calibri"/>
        <family val="2"/>
        <scheme val="minor"/>
      </rPr>
      <t xml:space="preserve">Communes uniquement : </t>
    </r>
    <r>
      <rPr>
        <sz val="11"/>
        <color theme="1"/>
        <rFont val="Calibri"/>
        <family val="2"/>
        <scheme val="minor"/>
      </rPr>
      <t>Nombre de ménages fiscaux sur le territoire</t>
    </r>
  </si>
  <si>
    <t>∑(médiane de niveau de vie * Nb de ménages fiscaux )
__________________________________________________
∑ménages fiscaux</t>
  </si>
  <si>
    <t>ou</t>
  </si>
  <si>
    <t>[(médiane de niveau de vie territoire A * Nb de ménages fiscaux  territoire A) + (médiane de niveau de vie territoire B * Nb de ménages fiscaux  territoire B) +… + (médiane de niveau de vie territoire Z * Nb de ménages fiscaux  territoire Z) ]
__________________________________________________
[Nb de ménages fiscaux  territoire A + Nb de ménages fiscaux  territoire B + ... + Nb de ménages fiscaux  territoire Z]</t>
  </si>
  <si>
    <t>Sias.AFCDEACJ</t>
  </si>
  <si>
    <r>
      <rPr>
        <b/>
        <sz val="11"/>
        <color theme="1"/>
        <rFont val="Calibri"/>
        <family val="2"/>
        <scheme val="minor"/>
      </rPr>
      <t xml:space="preserve">Hors communes : </t>
    </r>
    <r>
      <rPr>
        <sz val="11"/>
        <color theme="1"/>
        <rFont val="Calibri"/>
        <family val="2"/>
        <scheme val="minor"/>
      </rPr>
      <t>Moyenne des médiane de niveau de vie tenant compte du nombre de ménages fiscaux</t>
    </r>
  </si>
  <si>
    <t>Montant du droit sur l'action Cej.
Calculé à partir des variables mtdracej et mtdegacj</t>
  </si>
  <si>
    <t>Définitions et sources des données</t>
  </si>
  <si>
    <t>Raison redressement</t>
  </si>
  <si>
    <t>Ouverture en cours d'année</t>
  </si>
  <si>
    <t>Fermeture définitive</t>
  </si>
  <si>
    <t>Fermeture en cours d'année</t>
  </si>
  <si>
    <t>-</t>
  </si>
  <si>
    <t>Num org.</t>
  </si>
  <si>
    <t>Nb actes incorrect</t>
  </si>
  <si>
    <t>Raison sociale gestionnaire PS</t>
  </si>
  <si>
    <t>Nom équipement</t>
  </si>
  <si>
    <t>Numéro dossier AFC</t>
  </si>
  <si>
    <t>Activité équipement</t>
  </si>
  <si>
    <t>Validité Lien</t>
  </si>
  <si>
    <t>OK</t>
  </si>
  <si>
    <t>Erreur</t>
  </si>
  <si>
    <t>Statut juridique gest. PS</t>
  </si>
  <si>
    <t>Groupe</t>
  </si>
  <si>
    <t>Médiane du niveau de vie</t>
  </si>
  <si>
    <t>Nom groupe</t>
  </si>
  <si>
    <t>Montant plancher</t>
  </si>
  <si>
    <t>Montant bonus nouveau</t>
  </si>
  <si>
    <t>Groupe 1</t>
  </si>
  <si>
    <t>Groupe 2</t>
  </si>
  <si>
    <t>Groupe 3</t>
  </si>
  <si>
    <t>Groupe 4</t>
  </si>
  <si>
    <t>Groupe 5</t>
  </si>
  <si>
    <t>Groupe 6</t>
  </si>
  <si>
    <t>Groupe 7</t>
  </si>
  <si>
    <t>Groupe 8</t>
  </si>
  <si>
    <t>Pivot médiane niveau de vie</t>
  </si>
  <si>
    <t>&gt;</t>
  </si>
  <si>
    <t>&lt;=</t>
  </si>
  <si>
    <t>Seuil BAS eclu du potentiel financier</t>
  </si>
  <si>
    <t>Numéro du territoire VALIDE</t>
  </si>
  <si>
    <t>Groupe 9 - QPV</t>
  </si>
  <si>
    <t>Commentaire</t>
  </si>
  <si>
    <t>Cette donnée n'est disponible que pour la France métropolitaine, la Martinique et la Réunion.
Pour les territoires de moins de 50 ménages ou moins de 100 personnes, la donnée n'est pas disponible.
Pour les territoires non couverts par cette variable, la médiane sera considérée à 0, et le territoire sera donc classé dans le groupe avec la médiane de niveau de vie le plus faible.</t>
  </si>
  <si>
    <t>Numéro territoire de compétence (Numéro commune OU EPCI)</t>
  </si>
  <si>
    <t>Code groupe commune</t>
  </si>
  <si>
    <t>Equipements soutenus</t>
  </si>
  <si>
    <t>Equipement implanté en QPV / ZRR</t>
  </si>
  <si>
    <t>Raison sociale Gestionnaire</t>
  </si>
  <si>
    <t>Nom du gestionnaire ou de l'équipement</t>
  </si>
  <si>
    <t>Code gestionnaire ou équipement</t>
  </si>
  <si>
    <t>Zone à alimenter pour les gestionnaires et équipements</t>
  </si>
  <si>
    <t>Statut juridique du gestionnaire PS</t>
  </si>
  <si>
    <t>Nombre de places au 31/12.
Calculé à partir de la table des autorisations de fonctionnement MAIA, agrément actif au 31/12 ou en cours de vérification.</t>
  </si>
  <si>
    <t>OMEGA.OMGAUTORFON</t>
  </si>
  <si>
    <t xml:space="preserve">ETAUTORF = ('VERIFIEE') 
 ou ETAUTORF = ('ENCOURS','ENCOURSNONMODIFIABLE') avec CACCONAF &lt;&gt; ('HISTORIQUE' 'AFC')
ou ETAUTORF  = ('AVERIFIER' 'ENTRAITEMENT' 'ATRAITER' 'VALIDE' ) </t>
  </si>
  <si>
    <t>Nombre de places au 31/12</t>
  </si>
  <si>
    <t>Montant global offre nouvelle</t>
  </si>
  <si>
    <t>Cap N-1</t>
  </si>
  <si>
    <t>Cap N-1 ou Réel N-1 si présence d'un réel sans Cap</t>
  </si>
  <si>
    <t>Potentiel financier</t>
  </si>
  <si>
    <t xml:space="preserve">Prendre le résultat de la sortie Sas pour TOUS les territoires.
Le potentiel financier des Epci et autres groupements de territoires est récalculé à partir du potentiel financier des communes. </t>
  </si>
  <si>
    <t>Source MAIA</t>
  </si>
  <si>
    <t xml:space="preserve">
OMEGA.OMGDONNFIN</t>
  </si>
  <si>
    <t>Est considéré comme soutenu par la collectivité un équipement dont on a un montant supérieur à 0 sur l'une des variables suivantes :
-DONNFINA="PR1_11" (maia) - MT participation EPCI équipement (cpt 746)
- DONNFINA="PR1_8" (maia) - MT participation communale équipement (cpt 744)
- DONNFINA="PR1_7" (maia)  - MT participation départementale équipement (cpt 743)
- DONNFINA="PR2_1" (maia) - MT contrepartie volontaire équipement (cpt 87x)</t>
  </si>
  <si>
    <t>OMGPARTENAIRE.NATJUR</t>
  </si>
  <si>
    <t>OMGPARTENAIRE.NOMPARTE</t>
  </si>
  <si>
    <t>Nom du partenaire</t>
  </si>
  <si>
    <t>OMGEQUIPEMENT.IDEQU + OMGPARTENAIRE.IDPARTE</t>
  </si>
  <si>
    <t>Numéro de dossier de l'équipement.
Afin de se rapprocher du futur identifiant de contrat, le numéro de dossier est composé des éléments MAIA suivants :
- Identifiant équipement (IDEQU)
- Identifiant partenaire (IDPARTE(G))
Ces éléments sont des éléments MAIA. Le numéro d'équipement (IDEQU) peut être retrouvé dans les écrans de l'applicatif.</t>
  </si>
  <si>
    <t>ABZAC</t>
  </si>
  <si>
    <t>33001</t>
  </si>
  <si>
    <t>CA DU LIBOURNAIS</t>
  </si>
  <si>
    <t>200070092</t>
  </si>
  <si>
    <t>AILLAS</t>
  </si>
  <si>
    <t>33002</t>
  </si>
  <si>
    <t>CC DU REOLAIS EN SUD GIRONDE</t>
  </si>
  <si>
    <t>200044394</t>
  </si>
  <si>
    <t>AMBARES ET LAGRAVE</t>
  </si>
  <si>
    <t>33003</t>
  </si>
  <si>
    <t>BORDEAUX METROPOLE</t>
  </si>
  <si>
    <t>243300316</t>
  </si>
  <si>
    <t>AMBES</t>
  </si>
  <si>
    <t>33004</t>
  </si>
  <si>
    <t>ANDERNOS LES BAINS</t>
  </si>
  <si>
    <t>33005</t>
  </si>
  <si>
    <t>CA DU BASSIN D'ARCACHON NORD</t>
  </si>
  <si>
    <t>243301504</t>
  </si>
  <si>
    <t>ANGLADE</t>
  </si>
  <si>
    <t>33006</t>
  </si>
  <si>
    <t>CC DE L'ESTUAIRE</t>
  </si>
  <si>
    <t>243300811</t>
  </si>
  <si>
    <t>ARBANATS</t>
  </si>
  <si>
    <t>33007</t>
  </si>
  <si>
    <t>CC CONVERGENCE GARONNE</t>
  </si>
  <si>
    <t>200069581</t>
  </si>
  <si>
    <t>ARCACHON</t>
  </si>
  <si>
    <t>33009</t>
  </si>
  <si>
    <t>CA BASSIN D'ARCACHON SUD (COBAS)</t>
  </si>
  <si>
    <t>243300563</t>
  </si>
  <si>
    <t>ARCINS</t>
  </si>
  <si>
    <t>33010</t>
  </si>
  <si>
    <t>CC MEDOC ESTUAIRE</t>
  </si>
  <si>
    <t>243301447</t>
  </si>
  <si>
    <t>ARES</t>
  </si>
  <si>
    <t>33011</t>
  </si>
  <si>
    <t>ARSAC</t>
  </si>
  <si>
    <t>33012</t>
  </si>
  <si>
    <t>ARTIGUES PRES BORDEAUX</t>
  </si>
  <si>
    <t>33013</t>
  </si>
  <si>
    <t>ARVEYRES</t>
  </si>
  <si>
    <t>33015</t>
  </si>
  <si>
    <t>ASQUES</t>
  </si>
  <si>
    <t>33016</t>
  </si>
  <si>
    <t>CC DU FRONSADAIS</t>
  </si>
  <si>
    <t>243301397</t>
  </si>
  <si>
    <t>AUBIAC</t>
  </si>
  <si>
    <t>33017</t>
  </si>
  <si>
    <t>CC DU BAZADAIS</t>
  </si>
  <si>
    <t>200043982</t>
  </si>
  <si>
    <t>AUDENGE</t>
  </si>
  <si>
    <t>33019</t>
  </si>
  <si>
    <t>AURIOLLES</t>
  </si>
  <si>
    <t>33020</t>
  </si>
  <si>
    <t>CC DU PAYS FOYEN</t>
  </si>
  <si>
    <t>243301371</t>
  </si>
  <si>
    <t>AUROS</t>
  </si>
  <si>
    <t>33021</t>
  </si>
  <si>
    <t>AVENSAN</t>
  </si>
  <si>
    <t>33022</t>
  </si>
  <si>
    <t>CC MEDULLIENNE</t>
  </si>
  <si>
    <t>243301389</t>
  </si>
  <si>
    <t>AYGUEMORTE LES GRAVES</t>
  </si>
  <si>
    <t>33023</t>
  </si>
  <si>
    <t>CC DE MONTESQUIEU</t>
  </si>
  <si>
    <t>243301264</t>
  </si>
  <si>
    <t>BAGAS</t>
  </si>
  <si>
    <t>33024</t>
  </si>
  <si>
    <t>BAIGNEAUX</t>
  </si>
  <si>
    <t>33025</t>
  </si>
  <si>
    <t>CC RURALES DE L'ENTRE-DEUX-MERS</t>
  </si>
  <si>
    <t>200069599</t>
  </si>
  <si>
    <t>BALIZAC</t>
  </si>
  <si>
    <t>33026</t>
  </si>
  <si>
    <t>CC DU SUD GIRONDE</t>
  </si>
  <si>
    <t>200043974</t>
  </si>
  <si>
    <t>BARIE</t>
  </si>
  <si>
    <t>33027</t>
  </si>
  <si>
    <t>BARON</t>
  </si>
  <si>
    <t>33028</t>
  </si>
  <si>
    <t>CC DU CREONNAIS</t>
  </si>
  <si>
    <t>243301215</t>
  </si>
  <si>
    <t>BARSAC</t>
  </si>
  <si>
    <t>33030</t>
  </si>
  <si>
    <t>BASSANNE</t>
  </si>
  <si>
    <t>33031</t>
  </si>
  <si>
    <t>BASSENS</t>
  </si>
  <si>
    <t>33032</t>
  </si>
  <si>
    <t>BAURECH</t>
  </si>
  <si>
    <t>33033</t>
  </si>
  <si>
    <t>CC DES PORTES DE L'ENTRE-DEUX-MERS</t>
  </si>
  <si>
    <t>243301439</t>
  </si>
  <si>
    <t>BAYAS</t>
  </si>
  <si>
    <t>33034</t>
  </si>
  <si>
    <t>BAYON SUR GIRONDE</t>
  </si>
  <si>
    <t>33035</t>
  </si>
  <si>
    <t>CC DE BLAYE</t>
  </si>
  <si>
    <t>200023794</t>
  </si>
  <si>
    <t>BAZAS</t>
  </si>
  <si>
    <t>33036</t>
  </si>
  <si>
    <t>BEAUTIRAN</t>
  </si>
  <si>
    <t>33037</t>
  </si>
  <si>
    <t>BEGADAN</t>
  </si>
  <si>
    <t>33038</t>
  </si>
  <si>
    <t>CC MEDOC COEUR DE PRESQU'ILE</t>
  </si>
  <si>
    <t>200069995</t>
  </si>
  <si>
    <t>BEGLES</t>
  </si>
  <si>
    <t>33039</t>
  </si>
  <si>
    <t>BEGUEY</t>
  </si>
  <si>
    <t>33040</t>
  </si>
  <si>
    <t>BELIN BELIET</t>
  </si>
  <si>
    <t>33042</t>
  </si>
  <si>
    <t>CC DU VAL DE L'EYRE</t>
  </si>
  <si>
    <t>243301405</t>
  </si>
  <si>
    <t>BELLEBAT</t>
  </si>
  <si>
    <t>33043</t>
  </si>
  <si>
    <t>BELLEFOND</t>
  </si>
  <si>
    <t>33044</t>
  </si>
  <si>
    <t>BELVES DE CASTILLON</t>
  </si>
  <si>
    <t>33045</t>
  </si>
  <si>
    <t>CC DU GRAND SAINT EMILIONNAIS</t>
  </si>
  <si>
    <t>200035533</t>
  </si>
  <si>
    <t>BERNOS BEAULAC</t>
  </si>
  <si>
    <t>33046</t>
  </si>
  <si>
    <t>BERSON</t>
  </si>
  <si>
    <t>33047</t>
  </si>
  <si>
    <t>BERTHEZ</t>
  </si>
  <si>
    <t>33048</t>
  </si>
  <si>
    <t>BEYCHAC ET CAILLAU</t>
  </si>
  <si>
    <t>33049</t>
  </si>
  <si>
    <t>CC LES RIVES DE LA LAURENCE</t>
  </si>
  <si>
    <t>243301249</t>
  </si>
  <si>
    <t>BIEUJAC</t>
  </si>
  <si>
    <t>33050</t>
  </si>
  <si>
    <t>BIGANOS</t>
  </si>
  <si>
    <t>33051</t>
  </si>
  <si>
    <t>BIRAC</t>
  </si>
  <si>
    <t>33053</t>
  </si>
  <si>
    <t>BLAIGNAC</t>
  </si>
  <si>
    <t>33054</t>
  </si>
  <si>
    <t>BLAIGNAN PRIGNAC</t>
  </si>
  <si>
    <t>33055</t>
  </si>
  <si>
    <t>BLANQUEFORT</t>
  </si>
  <si>
    <t>33056</t>
  </si>
  <si>
    <t>BLASIMON</t>
  </si>
  <si>
    <t>33057</t>
  </si>
  <si>
    <t>BLAYE</t>
  </si>
  <si>
    <t>33058</t>
  </si>
  <si>
    <t>BLESIGNAC</t>
  </si>
  <si>
    <t>33059</t>
  </si>
  <si>
    <t>BOMMES</t>
  </si>
  <si>
    <t>33060</t>
  </si>
  <si>
    <t>BONNETAN</t>
  </si>
  <si>
    <t>33061</t>
  </si>
  <si>
    <t>CC LES COTEAUX BORDELAIS</t>
  </si>
  <si>
    <t>243301355</t>
  </si>
  <si>
    <t>BONZAC</t>
  </si>
  <si>
    <t>33062</t>
  </si>
  <si>
    <t>BORDEAUX</t>
  </si>
  <si>
    <t>33063</t>
  </si>
  <si>
    <t>BOSSUGAN</t>
  </si>
  <si>
    <t>33064</t>
  </si>
  <si>
    <t>CC CASTILLON/PUJOLS</t>
  </si>
  <si>
    <t>243301454</t>
  </si>
  <si>
    <t>BOULIAC</t>
  </si>
  <si>
    <t>33065</t>
  </si>
  <si>
    <t>BOURDELLES</t>
  </si>
  <si>
    <t>33066</t>
  </si>
  <si>
    <t>BOURG</t>
  </si>
  <si>
    <t>33067</t>
  </si>
  <si>
    <t>CC DU GRAND CUBZAGUAIS</t>
  </si>
  <si>
    <t>243301223</t>
  </si>
  <si>
    <t>BOURIDEYS</t>
  </si>
  <si>
    <t>33068</t>
  </si>
  <si>
    <t>BRACH</t>
  </si>
  <si>
    <t>33070</t>
  </si>
  <si>
    <t>BRANNE</t>
  </si>
  <si>
    <t>33071</t>
  </si>
  <si>
    <t>BRANNENS</t>
  </si>
  <si>
    <t>33072</t>
  </si>
  <si>
    <t>BRAUD ET SAINT LOUIS</t>
  </si>
  <si>
    <t>33073</t>
  </si>
  <si>
    <t>BROUQUEYRAN</t>
  </si>
  <si>
    <t>33074</t>
  </si>
  <si>
    <t>BRUGES</t>
  </si>
  <si>
    <t>33075</t>
  </si>
  <si>
    <t>BUDOS</t>
  </si>
  <si>
    <t>33076</t>
  </si>
  <si>
    <t>CABANAC ET VILLAGRAINS</t>
  </si>
  <si>
    <t>33077</t>
  </si>
  <si>
    <t>CABARA</t>
  </si>
  <si>
    <t>33078</t>
  </si>
  <si>
    <t>CADARSAC</t>
  </si>
  <si>
    <t>33079</t>
  </si>
  <si>
    <t>CADAUJAC</t>
  </si>
  <si>
    <t>33080</t>
  </si>
  <si>
    <t>CADILLAC EN FRONSADAIS</t>
  </si>
  <si>
    <t>33082</t>
  </si>
  <si>
    <t>33081</t>
  </si>
  <si>
    <t>CAMARSAC</t>
  </si>
  <si>
    <t>33083</t>
  </si>
  <si>
    <t>CAMBES</t>
  </si>
  <si>
    <t>33084</t>
  </si>
  <si>
    <t>CAMBLANES ET MEYNAC</t>
  </si>
  <si>
    <t>33085</t>
  </si>
  <si>
    <t>CAMIAC ET SAINT DENIS</t>
  </si>
  <si>
    <t>33086</t>
  </si>
  <si>
    <t>CAMIRAN</t>
  </si>
  <si>
    <t>33087</t>
  </si>
  <si>
    <t>CAMPS SUR L ISLE</t>
  </si>
  <si>
    <t>33088</t>
  </si>
  <si>
    <t>CAMPUGNAN</t>
  </si>
  <si>
    <t>33089</t>
  </si>
  <si>
    <t>CANEJAN</t>
  </si>
  <si>
    <t>33090</t>
  </si>
  <si>
    <t>CC JALLE-EAU-BOURDE</t>
  </si>
  <si>
    <t>243301165</t>
  </si>
  <si>
    <t>CAPIAN</t>
  </si>
  <si>
    <t>33093</t>
  </si>
  <si>
    <t>CAPLONG</t>
  </si>
  <si>
    <t>33094</t>
  </si>
  <si>
    <t>CAPTIEUX</t>
  </si>
  <si>
    <t>33095</t>
  </si>
  <si>
    <t>CARBON BLANC</t>
  </si>
  <si>
    <t>33096</t>
  </si>
  <si>
    <t>CARCANS</t>
  </si>
  <si>
    <t>33097</t>
  </si>
  <si>
    <t>CC MEDOC ATLANTIQUE</t>
  </si>
  <si>
    <t>200070720</t>
  </si>
  <si>
    <t>CARDAN</t>
  </si>
  <si>
    <t>33098</t>
  </si>
  <si>
    <t>CARIGNAN DE BORDEAUX</t>
  </si>
  <si>
    <t>33099</t>
  </si>
  <si>
    <t>CARS</t>
  </si>
  <si>
    <t>33100</t>
  </si>
  <si>
    <t>CARTELEGUE</t>
  </si>
  <si>
    <t>33101</t>
  </si>
  <si>
    <t>CASSEUIL</t>
  </si>
  <si>
    <t>33102</t>
  </si>
  <si>
    <t>CASTELMORON D ALBRET</t>
  </si>
  <si>
    <t>33103</t>
  </si>
  <si>
    <t>CASTELNAU DE MEDOC</t>
  </si>
  <si>
    <t>33104</t>
  </si>
  <si>
    <t>CASTELVIEL</t>
  </si>
  <si>
    <t>33105</t>
  </si>
  <si>
    <t>CASTETS ET CASTILLON</t>
  </si>
  <si>
    <t>33106</t>
  </si>
  <si>
    <t>CASTILLON LA BATAILLE</t>
  </si>
  <si>
    <t>33108</t>
  </si>
  <si>
    <t>CASTRES GIRONDE</t>
  </si>
  <si>
    <t>33109</t>
  </si>
  <si>
    <t>CAUDROT</t>
  </si>
  <si>
    <t>33111</t>
  </si>
  <si>
    <t>CAUMONT</t>
  </si>
  <si>
    <t>33112</t>
  </si>
  <si>
    <t>CAUVIGNAC</t>
  </si>
  <si>
    <t>33113</t>
  </si>
  <si>
    <t>CAVIGNAC</t>
  </si>
  <si>
    <t>33114</t>
  </si>
  <si>
    <t>CC LATITUDE NORD GIRONDE</t>
  </si>
  <si>
    <t>243301181</t>
  </si>
  <si>
    <t>CAZALIS</t>
  </si>
  <si>
    <t>33115</t>
  </si>
  <si>
    <t>CAZATS</t>
  </si>
  <si>
    <t>33116</t>
  </si>
  <si>
    <t>CAZAUGITAT</t>
  </si>
  <si>
    <t>33117</t>
  </si>
  <si>
    <t>CENAC</t>
  </si>
  <si>
    <t>33118</t>
  </si>
  <si>
    <t>CENON</t>
  </si>
  <si>
    <t>33119</t>
  </si>
  <si>
    <t>CERONS</t>
  </si>
  <si>
    <t>33120</t>
  </si>
  <si>
    <t>CESSAC</t>
  </si>
  <si>
    <t>33121</t>
  </si>
  <si>
    <t>CESTAS</t>
  </si>
  <si>
    <t>33122</t>
  </si>
  <si>
    <t>CEZAC</t>
  </si>
  <si>
    <t>33123</t>
  </si>
  <si>
    <t>CHAMADELLE</t>
  </si>
  <si>
    <t>33124</t>
  </si>
  <si>
    <t>CISSAC MEDOC</t>
  </si>
  <si>
    <t>33125</t>
  </si>
  <si>
    <t>CIVRAC DE BLAYE</t>
  </si>
  <si>
    <t>33126</t>
  </si>
  <si>
    <t>CIVRAC EN MEDOC</t>
  </si>
  <si>
    <t>33128</t>
  </si>
  <si>
    <t>CIVRAC SUR DORDOGNE</t>
  </si>
  <si>
    <t>33127</t>
  </si>
  <si>
    <t>CLEYRAC</t>
  </si>
  <si>
    <t>33129</t>
  </si>
  <si>
    <t>COIMERES</t>
  </si>
  <si>
    <t>33130</t>
  </si>
  <si>
    <t>COIRAC</t>
  </si>
  <si>
    <t>33131</t>
  </si>
  <si>
    <t>COMPS</t>
  </si>
  <si>
    <t>33132</t>
  </si>
  <si>
    <t>COUBEYRAC</t>
  </si>
  <si>
    <t>33133</t>
  </si>
  <si>
    <t>COUQUEQUES</t>
  </si>
  <si>
    <t>33134</t>
  </si>
  <si>
    <t>COURPIAC</t>
  </si>
  <si>
    <t>33135</t>
  </si>
  <si>
    <t>COURS DE MONSEGUR</t>
  </si>
  <si>
    <t>33136</t>
  </si>
  <si>
    <t>COURS LES BAINS</t>
  </si>
  <si>
    <t>33137</t>
  </si>
  <si>
    <t>COUTRAS</t>
  </si>
  <si>
    <t>33138</t>
  </si>
  <si>
    <t>COUTURES</t>
  </si>
  <si>
    <t>33139</t>
  </si>
  <si>
    <t>CREON</t>
  </si>
  <si>
    <t>33140</t>
  </si>
  <si>
    <t>CROIGNON</t>
  </si>
  <si>
    <t>33141</t>
  </si>
  <si>
    <t>CUBNEZAIS</t>
  </si>
  <si>
    <t>33142</t>
  </si>
  <si>
    <t>CUBZAC LES PONTS</t>
  </si>
  <si>
    <t>33143</t>
  </si>
  <si>
    <t>CUDOS</t>
  </si>
  <si>
    <t>33144</t>
  </si>
  <si>
    <t>CURSAN</t>
  </si>
  <si>
    <t>33145</t>
  </si>
  <si>
    <t>CUSSAC FORT MEDOC</t>
  </si>
  <si>
    <t>33146</t>
  </si>
  <si>
    <t>DAIGNAC</t>
  </si>
  <si>
    <t>33147</t>
  </si>
  <si>
    <t>DARDENAC</t>
  </si>
  <si>
    <t>33148</t>
  </si>
  <si>
    <t>DAUBEZE</t>
  </si>
  <si>
    <t>33149</t>
  </si>
  <si>
    <t>DIEULIVOL</t>
  </si>
  <si>
    <t>33150</t>
  </si>
  <si>
    <t>DONNEZAC</t>
  </si>
  <si>
    <t>33151</t>
  </si>
  <si>
    <t>DONZAC</t>
  </si>
  <si>
    <t>33152</t>
  </si>
  <si>
    <t>DOULEZON</t>
  </si>
  <si>
    <t>33153</t>
  </si>
  <si>
    <t>ESCAUDES</t>
  </si>
  <si>
    <t>33155</t>
  </si>
  <si>
    <t>ESCOUSSANS</t>
  </si>
  <si>
    <t>33156</t>
  </si>
  <si>
    <t>ESPIET</t>
  </si>
  <si>
    <t>33157</t>
  </si>
  <si>
    <t>ETAULIERS</t>
  </si>
  <si>
    <t>33159</t>
  </si>
  <si>
    <t>EYNESSE</t>
  </si>
  <si>
    <t>33160</t>
  </si>
  <si>
    <t>EYRANS</t>
  </si>
  <si>
    <t>33161</t>
  </si>
  <si>
    <t>EYSINES</t>
  </si>
  <si>
    <t>33162</t>
  </si>
  <si>
    <t>FALEYRAS</t>
  </si>
  <si>
    <t>33163</t>
  </si>
  <si>
    <t>FARGUES</t>
  </si>
  <si>
    <t>33164</t>
  </si>
  <si>
    <t>FARGUES SAINT HILAIRE</t>
  </si>
  <si>
    <t>33165</t>
  </si>
  <si>
    <t>FLAUJAGUES</t>
  </si>
  <si>
    <t>33168</t>
  </si>
  <si>
    <t>FLOIRAC</t>
  </si>
  <si>
    <t>33167</t>
  </si>
  <si>
    <t>FLOUDES</t>
  </si>
  <si>
    <t>33169</t>
  </si>
  <si>
    <t>FONTET</t>
  </si>
  <si>
    <t>33170</t>
  </si>
  <si>
    <t>FOSSES ET BALEYSSAC</t>
  </si>
  <si>
    <t>33171</t>
  </si>
  <si>
    <t>FOURS</t>
  </si>
  <si>
    <t>33172</t>
  </si>
  <si>
    <t>FRANCS</t>
  </si>
  <si>
    <t>33173</t>
  </si>
  <si>
    <t>FRONSAC</t>
  </si>
  <si>
    <t>33174</t>
  </si>
  <si>
    <t>FRONTENAC</t>
  </si>
  <si>
    <t>33175</t>
  </si>
  <si>
    <t>GABARNAC</t>
  </si>
  <si>
    <t>33176</t>
  </si>
  <si>
    <t>GAILLAN EN MEDOC</t>
  </si>
  <si>
    <t>33177</t>
  </si>
  <si>
    <t>GAJAC</t>
  </si>
  <si>
    <t>33178</t>
  </si>
  <si>
    <t>GALGON</t>
  </si>
  <si>
    <t>33179</t>
  </si>
  <si>
    <t>GANS</t>
  </si>
  <si>
    <t>33180</t>
  </si>
  <si>
    <t>GARDEGAN ET TOURTIRAC</t>
  </si>
  <si>
    <t>33181</t>
  </si>
  <si>
    <t>GAURIAC</t>
  </si>
  <si>
    <t>33182</t>
  </si>
  <si>
    <t>GAURIAGUET</t>
  </si>
  <si>
    <t>33183</t>
  </si>
  <si>
    <t>GENERAC</t>
  </si>
  <si>
    <t>33184</t>
  </si>
  <si>
    <t>GENISSAC</t>
  </si>
  <si>
    <t>33185</t>
  </si>
  <si>
    <t>GENSAC</t>
  </si>
  <si>
    <t>33186</t>
  </si>
  <si>
    <t>GIRONDE SUR DROPT</t>
  </si>
  <si>
    <t>33187</t>
  </si>
  <si>
    <t>GISCOS</t>
  </si>
  <si>
    <t>33188</t>
  </si>
  <si>
    <t>GORNAC</t>
  </si>
  <si>
    <t>33189</t>
  </si>
  <si>
    <t>GOUALADE</t>
  </si>
  <si>
    <t>33190</t>
  </si>
  <si>
    <t>GOURS</t>
  </si>
  <si>
    <t>33191</t>
  </si>
  <si>
    <t>GRADIGNAN</t>
  </si>
  <si>
    <t>33192</t>
  </si>
  <si>
    <t>GRAYAN ET L HOPITAL</t>
  </si>
  <si>
    <t>33193</t>
  </si>
  <si>
    <t>GREZILLAC</t>
  </si>
  <si>
    <t>33194</t>
  </si>
  <si>
    <t>GRIGNOLS</t>
  </si>
  <si>
    <t>33195</t>
  </si>
  <si>
    <t>GUILLAC</t>
  </si>
  <si>
    <t>33196</t>
  </si>
  <si>
    <t>GUILLOS</t>
  </si>
  <si>
    <t>33197</t>
  </si>
  <si>
    <t>GUITRES</t>
  </si>
  <si>
    <t>33198</t>
  </si>
  <si>
    <t>GUJAN MESTRAS</t>
  </si>
  <si>
    <t>33199</t>
  </si>
  <si>
    <t>HAUX</t>
  </si>
  <si>
    <t>33201</t>
  </si>
  <si>
    <t>HOSTENS</t>
  </si>
  <si>
    <t>33202</t>
  </si>
  <si>
    <t>HOURTIN</t>
  </si>
  <si>
    <t>33203</t>
  </si>
  <si>
    <t>HURE</t>
  </si>
  <si>
    <t>33204</t>
  </si>
  <si>
    <t>ILLATS</t>
  </si>
  <si>
    <t>33205</t>
  </si>
  <si>
    <t>ISLE SAINT GEORGES</t>
  </si>
  <si>
    <t>33206</t>
  </si>
  <si>
    <t>IZON</t>
  </si>
  <si>
    <t>33207</t>
  </si>
  <si>
    <t>JAU DIGNAC ET LOIRAC</t>
  </si>
  <si>
    <t>33208</t>
  </si>
  <si>
    <t>JUGAZAN</t>
  </si>
  <si>
    <t>33209</t>
  </si>
  <si>
    <t>JUILLAC</t>
  </si>
  <si>
    <t>33210</t>
  </si>
  <si>
    <t>LA BREDE</t>
  </si>
  <si>
    <t>33213</t>
  </si>
  <si>
    <t>LA LANDE DE FRONSAC</t>
  </si>
  <si>
    <t>33219</t>
  </si>
  <si>
    <t>LA REOLE</t>
  </si>
  <si>
    <t>33352</t>
  </si>
  <si>
    <t>LA RIVIERE</t>
  </si>
  <si>
    <t>33356</t>
  </si>
  <si>
    <t>LA ROQUILLE</t>
  </si>
  <si>
    <t>33360</t>
  </si>
  <si>
    <t>LA SAUVE</t>
  </si>
  <si>
    <t>33505</t>
  </si>
  <si>
    <t>LA TESTE DE BUCH</t>
  </si>
  <si>
    <t>33529</t>
  </si>
  <si>
    <t>LABARDE</t>
  </si>
  <si>
    <t>33211</t>
  </si>
  <si>
    <t>LABESCAU</t>
  </si>
  <si>
    <t>33212</t>
  </si>
  <si>
    <t>LACANAU</t>
  </si>
  <si>
    <t>33214</t>
  </si>
  <si>
    <t>LADAUX</t>
  </si>
  <si>
    <t>33215</t>
  </si>
  <si>
    <t>LADOS</t>
  </si>
  <si>
    <t>33216</t>
  </si>
  <si>
    <t>LAGORCE</t>
  </si>
  <si>
    <t>33218</t>
  </si>
  <si>
    <t>LALANDE DE POMEROL</t>
  </si>
  <si>
    <t>33222</t>
  </si>
  <si>
    <t>LAMARQUE</t>
  </si>
  <si>
    <t>33220</t>
  </si>
  <si>
    <t>LAMOTHE LANDERRON</t>
  </si>
  <si>
    <t>33221</t>
  </si>
  <si>
    <t>LANDERROUAT</t>
  </si>
  <si>
    <t>33223</t>
  </si>
  <si>
    <t>LANDERROUET SUR SEGUR</t>
  </si>
  <si>
    <t>33224</t>
  </si>
  <si>
    <t>LANDIRAS</t>
  </si>
  <si>
    <t>33225</t>
  </si>
  <si>
    <t>LANGOIRAN</t>
  </si>
  <si>
    <t>33226</t>
  </si>
  <si>
    <t>LANGON</t>
  </si>
  <si>
    <t>33227</t>
  </si>
  <si>
    <t>LANSAC</t>
  </si>
  <si>
    <t>33228</t>
  </si>
  <si>
    <t>LANTON</t>
  </si>
  <si>
    <t>33229</t>
  </si>
  <si>
    <t>LAPOUYADE</t>
  </si>
  <si>
    <t>33230</t>
  </si>
  <si>
    <t>LAROQUE</t>
  </si>
  <si>
    <t>33231</t>
  </si>
  <si>
    <t>LARTIGUE</t>
  </si>
  <si>
    <t>33232</t>
  </si>
  <si>
    <t>LARUSCADE</t>
  </si>
  <si>
    <t>33233</t>
  </si>
  <si>
    <t>LATRESNE</t>
  </si>
  <si>
    <t>33234</t>
  </si>
  <si>
    <t>LAVAZAN</t>
  </si>
  <si>
    <t>33235</t>
  </si>
  <si>
    <t>LE BARP</t>
  </si>
  <si>
    <t>33029</t>
  </si>
  <si>
    <t>LE BOUSCAT</t>
  </si>
  <si>
    <t>33069</t>
  </si>
  <si>
    <t>LE FIEU</t>
  </si>
  <si>
    <t>33166</t>
  </si>
  <si>
    <t>LE HAILLAN</t>
  </si>
  <si>
    <t>33200</t>
  </si>
  <si>
    <t>LE NIZAN</t>
  </si>
  <si>
    <t>33305</t>
  </si>
  <si>
    <t>LE PIAN MEDOC</t>
  </si>
  <si>
    <t>33322</t>
  </si>
  <si>
    <t>LE PIAN SUR GARONNE</t>
  </si>
  <si>
    <t>33323</t>
  </si>
  <si>
    <t>LE PORGE</t>
  </si>
  <si>
    <t>33333</t>
  </si>
  <si>
    <t>LE POUT</t>
  </si>
  <si>
    <t>33335</t>
  </si>
  <si>
    <t>LE PUY</t>
  </si>
  <si>
    <t>33345</t>
  </si>
  <si>
    <t>LE TAILLAN MEDOC</t>
  </si>
  <si>
    <t>33519</t>
  </si>
  <si>
    <t>LE TEICH</t>
  </si>
  <si>
    <t>33527</t>
  </si>
  <si>
    <t>LE TEMPLE</t>
  </si>
  <si>
    <t>33528</t>
  </si>
  <si>
    <t>LE TOURNE</t>
  </si>
  <si>
    <t>33534</t>
  </si>
  <si>
    <t>LE TUZAN</t>
  </si>
  <si>
    <t>33536</t>
  </si>
  <si>
    <t>LE VERDON SUR MER</t>
  </si>
  <si>
    <t>33544</t>
  </si>
  <si>
    <t>LEGE CAP FERRET</t>
  </si>
  <si>
    <t>33236</t>
  </si>
  <si>
    <t>LEOGEATS</t>
  </si>
  <si>
    <t>33237</t>
  </si>
  <si>
    <t>LEOGNAN</t>
  </si>
  <si>
    <t>33238</t>
  </si>
  <si>
    <t>LERM ET MUSSET</t>
  </si>
  <si>
    <t>33239</t>
  </si>
  <si>
    <t>LES ARTIGUES DE LUSSAC</t>
  </si>
  <si>
    <t>33014</t>
  </si>
  <si>
    <t>LES BILLAUX</t>
  </si>
  <si>
    <t>33052</t>
  </si>
  <si>
    <t>LES EGLISOTTES ET CHALAURES</t>
  </si>
  <si>
    <t>33154</t>
  </si>
  <si>
    <t>LES ESSEINTES</t>
  </si>
  <si>
    <t>33158</t>
  </si>
  <si>
    <t>LES LEVES ET THOUMEYRAGUES</t>
  </si>
  <si>
    <t>33242</t>
  </si>
  <si>
    <t>LES PEINTURES</t>
  </si>
  <si>
    <t>33315</t>
  </si>
  <si>
    <t>LES SALLES DE CASTILLON</t>
  </si>
  <si>
    <t>33499</t>
  </si>
  <si>
    <t>LESPARRE MEDOC</t>
  </si>
  <si>
    <t>33240</t>
  </si>
  <si>
    <t>LESTIAC SUR GARONNE</t>
  </si>
  <si>
    <t>33241</t>
  </si>
  <si>
    <t>LIBOURNE</t>
  </si>
  <si>
    <t>33243</t>
  </si>
  <si>
    <t>LIGNAN DE BAZAS</t>
  </si>
  <si>
    <t>33244</t>
  </si>
  <si>
    <t>LIGNAN DE BORDEAUX</t>
  </si>
  <si>
    <t>33245</t>
  </si>
  <si>
    <t>LIGUEUX</t>
  </si>
  <si>
    <t>33246</t>
  </si>
  <si>
    <t>LISTRAC DE DUREZE</t>
  </si>
  <si>
    <t>33247</t>
  </si>
  <si>
    <t>LISTRAC MEDOC</t>
  </si>
  <si>
    <t>33248</t>
  </si>
  <si>
    <t>LORMONT</t>
  </si>
  <si>
    <t>33249</t>
  </si>
  <si>
    <t>LOUBENS</t>
  </si>
  <si>
    <t>33250</t>
  </si>
  <si>
    <t>LOUCHATS</t>
  </si>
  <si>
    <t>33251</t>
  </si>
  <si>
    <t>LOUPES</t>
  </si>
  <si>
    <t>33252</t>
  </si>
  <si>
    <t>LOUPIAC</t>
  </si>
  <si>
    <t>33253</t>
  </si>
  <si>
    <t>LOUPIAC DE LA REOLE</t>
  </si>
  <si>
    <t>33254</t>
  </si>
  <si>
    <t>LUCMAU</t>
  </si>
  <si>
    <t>33255</t>
  </si>
  <si>
    <t>LUDON MEDOC</t>
  </si>
  <si>
    <t>33256</t>
  </si>
  <si>
    <t>LUGAIGNAC</t>
  </si>
  <si>
    <t>33257</t>
  </si>
  <si>
    <t>LUGASSON</t>
  </si>
  <si>
    <t>33258</t>
  </si>
  <si>
    <t>LUGON ET L ILE DU CARNAY</t>
  </si>
  <si>
    <t>33259</t>
  </si>
  <si>
    <t>LUGOS</t>
  </si>
  <si>
    <t>33260</t>
  </si>
  <si>
    <t>LUSSAC</t>
  </si>
  <si>
    <t>33261</t>
  </si>
  <si>
    <t>MACAU</t>
  </si>
  <si>
    <t>33262</t>
  </si>
  <si>
    <t>MADIRAC</t>
  </si>
  <si>
    <t>33263</t>
  </si>
  <si>
    <t>MARANSIN</t>
  </si>
  <si>
    <t>33264</t>
  </si>
  <si>
    <t>MARCENAIS</t>
  </si>
  <si>
    <t>33266</t>
  </si>
  <si>
    <t>MARCHEPRIME</t>
  </si>
  <si>
    <t>33555</t>
  </si>
  <si>
    <t>MARGAUX CANTENAC</t>
  </si>
  <si>
    <t>33268</t>
  </si>
  <si>
    <t>MARGUERON</t>
  </si>
  <si>
    <t>33269</t>
  </si>
  <si>
    <t>MARIMBAULT</t>
  </si>
  <si>
    <t>33270</t>
  </si>
  <si>
    <t>MARIONS</t>
  </si>
  <si>
    <t>33271</t>
  </si>
  <si>
    <t>MARSAS</t>
  </si>
  <si>
    <t>33272</t>
  </si>
  <si>
    <t>MARTIGNAS SUR JALLE</t>
  </si>
  <si>
    <t>33273</t>
  </si>
  <si>
    <t>MARTILLAC</t>
  </si>
  <si>
    <t>33274</t>
  </si>
  <si>
    <t>MARTRES</t>
  </si>
  <si>
    <t>33275</t>
  </si>
  <si>
    <t>MASSEILLES</t>
  </si>
  <si>
    <t>33276</t>
  </si>
  <si>
    <t>MASSUGAS</t>
  </si>
  <si>
    <t>33277</t>
  </si>
  <si>
    <t>MAURIAC</t>
  </si>
  <si>
    <t>33278</t>
  </si>
  <si>
    <t>MAZERES</t>
  </si>
  <si>
    <t>33279</t>
  </si>
  <si>
    <t>MAZION</t>
  </si>
  <si>
    <t>33280</t>
  </si>
  <si>
    <t>MERIGNAC</t>
  </si>
  <si>
    <t>33281</t>
  </si>
  <si>
    <t>MERIGNAS</t>
  </si>
  <si>
    <t>33282</t>
  </si>
  <si>
    <t>MESTERRIEUX</t>
  </si>
  <si>
    <t>33283</t>
  </si>
  <si>
    <t>MIOS</t>
  </si>
  <si>
    <t>33284</t>
  </si>
  <si>
    <t>MOMBRIER</t>
  </si>
  <si>
    <t>33285</t>
  </si>
  <si>
    <t>MONGAUZY</t>
  </si>
  <si>
    <t>33287</t>
  </si>
  <si>
    <t>MONPRIMBLANC</t>
  </si>
  <si>
    <t>33288</t>
  </si>
  <si>
    <t>MONSEGUR</t>
  </si>
  <si>
    <t>33289</t>
  </si>
  <si>
    <t>MONTAGNE</t>
  </si>
  <si>
    <t>33290</t>
  </si>
  <si>
    <t>MONTAGOUDIN</t>
  </si>
  <si>
    <t>33291</t>
  </si>
  <si>
    <t>MONTIGNAC</t>
  </si>
  <si>
    <t>33292</t>
  </si>
  <si>
    <t>MONTUSSAN</t>
  </si>
  <si>
    <t>33293</t>
  </si>
  <si>
    <t>MORIZES</t>
  </si>
  <si>
    <t>33294</t>
  </si>
  <si>
    <t>MOUILLAC</t>
  </si>
  <si>
    <t>33295</t>
  </si>
  <si>
    <t>MOULIETS ET VILLEMARTIN</t>
  </si>
  <si>
    <t>33296</t>
  </si>
  <si>
    <t>MOULIS EN MEDOC</t>
  </si>
  <si>
    <t>33297</t>
  </si>
  <si>
    <t>MOULON</t>
  </si>
  <si>
    <t>33298</t>
  </si>
  <si>
    <t>MOURENS</t>
  </si>
  <si>
    <t>33299</t>
  </si>
  <si>
    <t>NAUJAC SUR MER</t>
  </si>
  <si>
    <t>33300</t>
  </si>
  <si>
    <t>NAUJAN ET POSTIAC</t>
  </si>
  <si>
    <t>33301</t>
  </si>
  <si>
    <t>NEAC</t>
  </si>
  <si>
    <t>33302</t>
  </si>
  <si>
    <t>NERIGEAN</t>
  </si>
  <si>
    <t>33303</t>
  </si>
  <si>
    <t>NEUFFONS</t>
  </si>
  <si>
    <t>33304</t>
  </si>
  <si>
    <t>NOAILLAC</t>
  </si>
  <si>
    <t>33306</t>
  </si>
  <si>
    <t>NOAILLAN</t>
  </si>
  <si>
    <t>33307</t>
  </si>
  <si>
    <t>OMET</t>
  </si>
  <si>
    <t>33308</t>
  </si>
  <si>
    <t>ORDONNAC</t>
  </si>
  <si>
    <t>33309</t>
  </si>
  <si>
    <t>ORIGNE</t>
  </si>
  <si>
    <t>33310</t>
  </si>
  <si>
    <t>PAILLET</t>
  </si>
  <si>
    <t>33311</t>
  </si>
  <si>
    <t>PAREMPUYRE</t>
  </si>
  <si>
    <t>33312</t>
  </si>
  <si>
    <t>PAUILLAC</t>
  </si>
  <si>
    <t>33314</t>
  </si>
  <si>
    <t>PELLEGRUE</t>
  </si>
  <si>
    <t>33316</t>
  </si>
  <si>
    <t>PERISSAC</t>
  </si>
  <si>
    <t>33317</t>
  </si>
  <si>
    <t>PESSAC</t>
  </si>
  <si>
    <t>33318</t>
  </si>
  <si>
    <t>PESSAC SUR DORDOGNE</t>
  </si>
  <si>
    <t>33319</t>
  </si>
  <si>
    <t>PETIT PALAIS ET CORNEMPS</t>
  </si>
  <si>
    <t>33320</t>
  </si>
  <si>
    <t>PEUJARD</t>
  </si>
  <si>
    <t>33321</t>
  </si>
  <si>
    <t>PINEUILH</t>
  </si>
  <si>
    <t>33324</t>
  </si>
  <si>
    <t>PLASSAC</t>
  </si>
  <si>
    <t>33325</t>
  </si>
  <si>
    <t>PLEINE SELVE</t>
  </si>
  <si>
    <t>33326</t>
  </si>
  <si>
    <t>PODENSAC</t>
  </si>
  <si>
    <t>33327</t>
  </si>
  <si>
    <t>POMEROL</t>
  </si>
  <si>
    <t>33328</t>
  </si>
  <si>
    <t>POMPEJAC</t>
  </si>
  <si>
    <t>33329</t>
  </si>
  <si>
    <t>POMPIGNAC</t>
  </si>
  <si>
    <t>33330</t>
  </si>
  <si>
    <t>PONDAURAT</t>
  </si>
  <si>
    <t>33331</t>
  </si>
  <si>
    <t>PORCHERES</t>
  </si>
  <si>
    <t>33332</t>
  </si>
  <si>
    <t>PORTE DE BENAUGE</t>
  </si>
  <si>
    <t>33008</t>
  </si>
  <si>
    <t>PORTETS</t>
  </si>
  <si>
    <t>33334</t>
  </si>
  <si>
    <t>PRECHAC</t>
  </si>
  <si>
    <t>33336</t>
  </si>
  <si>
    <t>PREIGNAC</t>
  </si>
  <si>
    <t>33337</t>
  </si>
  <si>
    <t>PRIGNAC ET MARCAMPS</t>
  </si>
  <si>
    <t>33339</t>
  </si>
  <si>
    <t>PUGNAC</t>
  </si>
  <si>
    <t>33341</t>
  </si>
  <si>
    <t>PUISSEGUIN</t>
  </si>
  <si>
    <t>33342</t>
  </si>
  <si>
    <t>PUJOLS</t>
  </si>
  <si>
    <t>33344</t>
  </si>
  <si>
    <t>PUJOLS SUR CIRON</t>
  </si>
  <si>
    <t>33343</t>
  </si>
  <si>
    <t>PUYBARBAN</t>
  </si>
  <si>
    <t>33346</t>
  </si>
  <si>
    <t>PUYNORMAND</t>
  </si>
  <si>
    <t>33347</t>
  </si>
  <si>
    <t>QUEYRAC</t>
  </si>
  <si>
    <t>33348</t>
  </si>
  <si>
    <t>QUINSAC</t>
  </si>
  <si>
    <t>33349</t>
  </si>
  <si>
    <t>RAUZAN</t>
  </si>
  <si>
    <t>33350</t>
  </si>
  <si>
    <t>REIGNAC</t>
  </si>
  <si>
    <t>33351</t>
  </si>
  <si>
    <t>RIMONS</t>
  </si>
  <si>
    <t>33353</t>
  </si>
  <si>
    <t>RIOCAUD</t>
  </si>
  <si>
    <t>33354</t>
  </si>
  <si>
    <t>RIONS</t>
  </si>
  <si>
    <t>33355</t>
  </si>
  <si>
    <t>ROAILLAN</t>
  </si>
  <si>
    <t>33357</t>
  </si>
  <si>
    <t>ROMAGNE</t>
  </si>
  <si>
    <t>33358</t>
  </si>
  <si>
    <t>ROQUEBRUNE</t>
  </si>
  <si>
    <t>33359</t>
  </si>
  <si>
    <t>RUCH</t>
  </si>
  <si>
    <t>33361</t>
  </si>
  <si>
    <t>SABLONS</t>
  </si>
  <si>
    <t>33362</t>
  </si>
  <si>
    <t>SADIRAC</t>
  </si>
  <si>
    <t>33363</t>
  </si>
  <si>
    <t>SAILLANS</t>
  </si>
  <si>
    <t>33364</t>
  </si>
  <si>
    <t>SAINT AIGNAN</t>
  </si>
  <si>
    <t>33365</t>
  </si>
  <si>
    <t>SAINT ANDRE DE CUBZAC</t>
  </si>
  <si>
    <t>33366</t>
  </si>
  <si>
    <t>SAINT ANDRE DU BOIS</t>
  </si>
  <si>
    <t>33367</t>
  </si>
  <si>
    <t>SAINT ANDRE ET APPELLES</t>
  </si>
  <si>
    <t>33369</t>
  </si>
  <si>
    <t>SAINT ANDRONY</t>
  </si>
  <si>
    <t>33370</t>
  </si>
  <si>
    <t>SAINT ANTOINE DU QUEYRET</t>
  </si>
  <si>
    <t>33372</t>
  </si>
  <si>
    <t>SAINT ANTOINE SUR L ISLE</t>
  </si>
  <si>
    <t>33373</t>
  </si>
  <si>
    <t>SAINT AUBIN DE BLAYE</t>
  </si>
  <si>
    <t>33374</t>
  </si>
  <si>
    <t>SAINT AUBIN DE BRANNE</t>
  </si>
  <si>
    <t>33375</t>
  </si>
  <si>
    <t>SAINT AUBIN DE MEDOC</t>
  </si>
  <si>
    <t>33376</t>
  </si>
  <si>
    <t>SAINT AVIT DE SOULEGE</t>
  </si>
  <si>
    <t>33377</t>
  </si>
  <si>
    <t>SAINT AVIT SAINT NAZAIRE</t>
  </si>
  <si>
    <t>33378</t>
  </si>
  <si>
    <t>SAINT BRICE</t>
  </si>
  <si>
    <t>33379</t>
  </si>
  <si>
    <t>SAINT CAPRAIS DE BORDEAUX</t>
  </si>
  <si>
    <t>33381</t>
  </si>
  <si>
    <t>SAINT CHRISTOLY DE BLAYE</t>
  </si>
  <si>
    <t>33382</t>
  </si>
  <si>
    <t>SAINT CHRISTOLY MEDOC</t>
  </si>
  <si>
    <t>33383</t>
  </si>
  <si>
    <t>SAINT CHRISTOPHE DE DOUBLE</t>
  </si>
  <si>
    <t>33385</t>
  </si>
  <si>
    <t>SAINT CHRISTOPHE DES BARDES</t>
  </si>
  <si>
    <t>33384</t>
  </si>
  <si>
    <t>SAINT CIBARD</t>
  </si>
  <si>
    <t>33386</t>
  </si>
  <si>
    <t>SAINT CIERS D ABZAC</t>
  </si>
  <si>
    <t>33387</t>
  </si>
  <si>
    <t>SAINT CIERS DE CANESSE</t>
  </si>
  <si>
    <t>33388</t>
  </si>
  <si>
    <t>SAINT CIERS SUR GIRONDE</t>
  </si>
  <si>
    <t>33389</t>
  </si>
  <si>
    <t>SAINT COME</t>
  </si>
  <si>
    <t>33391</t>
  </si>
  <si>
    <t>SAINT DENIS DE PILE</t>
  </si>
  <si>
    <t>33393</t>
  </si>
  <si>
    <t>SAINT EMILION</t>
  </si>
  <si>
    <t>33394</t>
  </si>
  <si>
    <t>SAINT ESTEPHE</t>
  </si>
  <si>
    <t>33395</t>
  </si>
  <si>
    <t>SAINT ETIENNE DE LISSE</t>
  </si>
  <si>
    <t>33396</t>
  </si>
  <si>
    <t>SAINT EXUPERY</t>
  </si>
  <si>
    <t>33398</t>
  </si>
  <si>
    <t>SAINT FELIX DE FONCAUDE</t>
  </si>
  <si>
    <t>33399</t>
  </si>
  <si>
    <t>SAINT FERME</t>
  </si>
  <si>
    <t>33400</t>
  </si>
  <si>
    <t>SAINT GENES DE BLAYE</t>
  </si>
  <si>
    <t>33405</t>
  </si>
  <si>
    <t>SAINT GENES DE CASTILLON</t>
  </si>
  <si>
    <t>33406</t>
  </si>
  <si>
    <t>SAINT GENES DE FRONSAC</t>
  </si>
  <si>
    <t>33407</t>
  </si>
  <si>
    <t>SAINT GENES DE LOMBAUD</t>
  </si>
  <si>
    <t>33408</t>
  </si>
  <si>
    <t>SAINT GENIS DU BOIS</t>
  </si>
  <si>
    <t>33409</t>
  </si>
  <si>
    <t>SAINT GERMAIN D ESTEUIL</t>
  </si>
  <si>
    <t>33412</t>
  </si>
  <si>
    <t>SAINT GERMAIN DE GRAVE</t>
  </si>
  <si>
    <t>33411</t>
  </si>
  <si>
    <t>SAINT GERMAIN DE LA RIVIERE</t>
  </si>
  <si>
    <t>33414</t>
  </si>
  <si>
    <t>SAINT GERMAIN DU PUCH</t>
  </si>
  <si>
    <t>33413</t>
  </si>
  <si>
    <t>SAINT GERVAIS</t>
  </si>
  <si>
    <t>33415</t>
  </si>
  <si>
    <t>SAINT GIRONS D AIGUEVIVES</t>
  </si>
  <si>
    <t>33416</t>
  </si>
  <si>
    <t>SAINT HILAIRE DE LA NOAILLE</t>
  </si>
  <si>
    <t>33418</t>
  </si>
  <si>
    <t>SAINT HILAIRE DU BOIS</t>
  </si>
  <si>
    <t>33419</t>
  </si>
  <si>
    <t>SAINT HIPPOLYTE</t>
  </si>
  <si>
    <t>33420</t>
  </si>
  <si>
    <t>SAINT JEAN D ILLAC</t>
  </si>
  <si>
    <t>33422</t>
  </si>
  <si>
    <t>SAINT JEAN DE BLAIGNAC</t>
  </si>
  <si>
    <t>33421</t>
  </si>
  <si>
    <t>SAINT JULIEN BEYCHEVELLE</t>
  </si>
  <si>
    <t>33423</t>
  </si>
  <si>
    <t>SAINT LAURENT D ARCE</t>
  </si>
  <si>
    <t>33425</t>
  </si>
  <si>
    <t>SAINT LAURENT DES COMBES</t>
  </si>
  <si>
    <t>33426</t>
  </si>
  <si>
    <t>SAINT LAURENT DU BOIS</t>
  </si>
  <si>
    <t>33427</t>
  </si>
  <si>
    <t>SAINT LAURENT DU PLAN</t>
  </si>
  <si>
    <t>33428</t>
  </si>
  <si>
    <t>SAINT LAURENT MEDOC</t>
  </si>
  <si>
    <t>33424</t>
  </si>
  <si>
    <t>SAINT LEGER DE BALSON</t>
  </si>
  <si>
    <t>33429</t>
  </si>
  <si>
    <t>SAINT LEON</t>
  </si>
  <si>
    <t>33431</t>
  </si>
  <si>
    <t>SAINT LOUBERT</t>
  </si>
  <si>
    <t>33432</t>
  </si>
  <si>
    <t>SAINT LOUBES</t>
  </si>
  <si>
    <t>33433</t>
  </si>
  <si>
    <t>SAINT LOUIS DE MONTFERRAND</t>
  </si>
  <si>
    <t>33434</t>
  </si>
  <si>
    <t>SAINT MACAIRE</t>
  </si>
  <si>
    <t>33435</t>
  </si>
  <si>
    <t>SAINT MAGNE</t>
  </si>
  <si>
    <t>33436</t>
  </si>
  <si>
    <t>SAINT MAGNE DE CASTILLON</t>
  </si>
  <si>
    <t>33437</t>
  </si>
  <si>
    <t>SAINT MAIXANT</t>
  </si>
  <si>
    <t>33438</t>
  </si>
  <si>
    <t>SAINT MARIENS</t>
  </si>
  <si>
    <t>33439</t>
  </si>
  <si>
    <t>SAINT MARTIAL</t>
  </si>
  <si>
    <t>33440</t>
  </si>
  <si>
    <t>SAINT MARTIN DE LAYE</t>
  </si>
  <si>
    <t>33442</t>
  </si>
  <si>
    <t>SAINT MARTIN DE LERM</t>
  </si>
  <si>
    <t>33443</t>
  </si>
  <si>
    <t>SAINT MARTIN DE SESCAS</t>
  </si>
  <si>
    <t>33444</t>
  </si>
  <si>
    <t>SAINT MARTIN DU BOIS</t>
  </si>
  <si>
    <t>33445</t>
  </si>
  <si>
    <t>SAINT MARTIN DU PUY</t>
  </si>
  <si>
    <t>33446</t>
  </si>
  <si>
    <t>SAINT MARTIN LACAUSSADE</t>
  </si>
  <si>
    <t>33441</t>
  </si>
  <si>
    <t>SAINT MEDARD D EYRANS</t>
  </si>
  <si>
    <t>33448</t>
  </si>
  <si>
    <t>SAINT MEDARD DE GUIZIERES</t>
  </si>
  <si>
    <t>33447</t>
  </si>
  <si>
    <t>SAINT MEDARD EN JALLES</t>
  </si>
  <si>
    <t>33449</t>
  </si>
  <si>
    <t>SAINT MICHEL DE CASTELNAU</t>
  </si>
  <si>
    <t>33450</t>
  </si>
  <si>
    <t>SAINT MICHEL DE FRONSAC</t>
  </si>
  <si>
    <t>33451</t>
  </si>
  <si>
    <t>SAINT MICHEL DE LAPUJADE</t>
  </si>
  <si>
    <t>33453</t>
  </si>
  <si>
    <t>SAINT MICHEL DE RIEUFRET</t>
  </si>
  <si>
    <t>33452</t>
  </si>
  <si>
    <t>SAINT MORILLON</t>
  </si>
  <si>
    <t>33454</t>
  </si>
  <si>
    <t>SAINT PALAIS</t>
  </si>
  <si>
    <t>33456</t>
  </si>
  <si>
    <t>SAINT PARDON DE CONQUES</t>
  </si>
  <si>
    <t>33457</t>
  </si>
  <si>
    <t>SAINT PAUL</t>
  </si>
  <si>
    <t>33458</t>
  </si>
  <si>
    <t>SAINT PEY D ARMENS</t>
  </si>
  <si>
    <t>33459</t>
  </si>
  <si>
    <t>SAINT PEY DE CASTETS</t>
  </si>
  <si>
    <t>33460</t>
  </si>
  <si>
    <t>SAINT PHILIPPE D AIGUILLE</t>
  </si>
  <si>
    <t>33461</t>
  </si>
  <si>
    <t>SAINT PHILIPPE DU SEIGNAL</t>
  </si>
  <si>
    <t>33462</t>
  </si>
  <si>
    <t>SAINT PIERRE D AURILLAC</t>
  </si>
  <si>
    <t>33463</t>
  </si>
  <si>
    <t>SAINT PIERRE DE BAT</t>
  </si>
  <si>
    <t>33464</t>
  </si>
  <si>
    <t>SAINT PIERRE DE MONS</t>
  </si>
  <si>
    <t>33465</t>
  </si>
  <si>
    <t>SAINT QUENTIN DE BARON</t>
  </si>
  <si>
    <t>33466</t>
  </si>
  <si>
    <t>SAINT QUENTIN DE CAPLONG</t>
  </si>
  <si>
    <t>33467</t>
  </si>
  <si>
    <t>SAINT ROMAIN LA VIRVEE</t>
  </si>
  <si>
    <t>33470</t>
  </si>
  <si>
    <t>SAINT SAUVEUR</t>
  </si>
  <si>
    <t>33471</t>
  </si>
  <si>
    <t>SAINT SAUVEUR DE PUYNORMAND</t>
  </si>
  <si>
    <t>33472</t>
  </si>
  <si>
    <t>SAINT SAVIN</t>
  </si>
  <si>
    <t>33473</t>
  </si>
  <si>
    <t>SAINT SELVE</t>
  </si>
  <si>
    <t>33474</t>
  </si>
  <si>
    <t>SAINT SEURIN DE BOURG</t>
  </si>
  <si>
    <t>33475</t>
  </si>
  <si>
    <t>SAINT SEURIN DE CADOURNE</t>
  </si>
  <si>
    <t>33476</t>
  </si>
  <si>
    <t>SAINT SEURIN DE CURSAC</t>
  </si>
  <si>
    <t>33477</t>
  </si>
  <si>
    <t>SAINT SEURIN SUR L ISLE</t>
  </si>
  <si>
    <t>33478</t>
  </si>
  <si>
    <t>SAINT SEVE</t>
  </si>
  <si>
    <t>33479</t>
  </si>
  <si>
    <t>SAINT SULPICE DE FALEYRENS</t>
  </si>
  <si>
    <t>33480</t>
  </si>
  <si>
    <t>SAINT SULPICE DE GUILLERAGUES</t>
  </si>
  <si>
    <t>33481</t>
  </si>
  <si>
    <t>SAINT SULPICE DE POMMIERS</t>
  </si>
  <si>
    <t>33482</t>
  </si>
  <si>
    <t>SAINT SULPICE ET CAMEYRAC</t>
  </si>
  <si>
    <t>33483</t>
  </si>
  <si>
    <t>SAINT SYMPHORIEN</t>
  </si>
  <si>
    <t>33484</t>
  </si>
  <si>
    <t>SAINT TROJAN</t>
  </si>
  <si>
    <t>33486</t>
  </si>
  <si>
    <t>SAINT VINCENT DE PAUL</t>
  </si>
  <si>
    <t>33487</t>
  </si>
  <si>
    <t>SAINT VINCENT DE PERTIGNAS</t>
  </si>
  <si>
    <t>33488</t>
  </si>
  <si>
    <t>SAINT VIVIEN DE BLAYE</t>
  </si>
  <si>
    <t>33489</t>
  </si>
  <si>
    <t>SAINT VIVIEN DE MEDOC</t>
  </si>
  <si>
    <t>33490</t>
  </si>
  <si>
    <t>SAINT VIVIEN DE MONSEGUR</t>
  </si>
  <si>
    <t>33491</t>
  </si>
  <si>
    <t>SAINT YZAN DE SOUDIAC</t>
  </si>
  <si>
    <t>33492</t>
  </si>
  <si>
    <t>SAINT YZANS DE MEDOC</t>
  </si>
  <si>
    <t>33493</t>
  </si>
  <si>
    <t>SAINTE COLOMBE</t>
  </si>
  <si>
    <t>33390</t>
  </si>
  <si>
    <t>SAINTE CROIX DU MONT</t>
  </si>
  <si>
    <t>33392</t>
  </si>
  <si>
    <t>SAINTE EULALIE</t>
  </si>
  <si>
    <t>33397</t>
  </si>
  <si>
    <t>SAINTE FLORENCE</t>
  </si>
  <si>
    <t>33401</t>
  </si>
  <si>
    <t>SAINTE FOY LA GRANDE</t>
  </si>
  <si>
    <t>33402</t>
  </si>
  <si>
    <t>SAINTE FOY LA LONGUE</t>
  </si>
  <si>
    <t>33403</t>
  </si>
  <si>
    <t>SAINTE GEMME</t>
  </si>
  <si>
    <t>33404</t>
  </si>
  <si>
    <t>SAINTE HELENE</t>
  </si>
  <si>
    <t>33417</t>
  </si>
  <si>
    <t>SAINTE RADEGONDE</t>
  </si>
  <si>
    <t>33468</t>
  </si>
  <si>
    <t>SAINTE TERRE</t>
  </si>
  <si>
    <t>33485</t>
  </si>
  <si>
    <t>SALAUNES</t>
  </si>
  <si>
    <t>33494</t>
  </si>
  <si>
    <t>SALLEBOEUF</t>
  </si>
  <si>
    <t>33496</t>
  </si>
  <si>
    <t>SALLES</t>
  </si>
  <si>
    <t>33498</t>
  </si>
  <si>
    <t>SAMONAC</t>
  </si>
  <si>
    <t>33500</t>
  </si>
  <si>
    <t>SAUCATS</t>
  </si>
  <si>
    <t>33501</t>
  </si>
  <si>
    <t>SAUGON</t>
  </si>
  <si>
    <t>33502</t>
  </si>
  <si>
    <t>SAUMOS</t>
  </si>
  <si>
    <t>33503</t>
  </si>
  <si>
    <t>SAUTERNES</t>
  </si>
  <si>
    <t>33504</t>
  </si>
  <si>
    <t>SAUVETERRE DE GUYENNE</t>
  </si>
  <si>
    <t>33506</t>
  </si>
  <si>
    <t>SAUVIAC</t>
  </si>
  <si>
    <t>33507</t>
  </si>
  <si>
    <t>SAVIGNAC</t>
  </si>
  <si>
    <t>33508</t>
  </si>
  <si>
    <t>SAVIGNAC DE L ISLE</t>
  </si>
  <si>
    <t>33509</t>
  </si>
  <si>
    <t>SEMENS</t>
  </si>
  <si>
    <t>33510</t>
  </si>
  <si>
    <t>SENDETS</t>
  </si>
  <si>
    <t>33511</t>
  </si>
  <si>
    <t>SIGALENS</t>
  </si>
  <si>
    <t>33512</t>
  </si>
  <si>
    <t>SILLAS</t>
  </si>
  <si>
    <t>33513</t>
  </si>
  <si>
    <t>SOULAC SUR MER</t>
  </si>
  <si>
    <t>33514</t>
  </si>
  <si>
    <t>SOULIGNAC</t>
  </si>
  <si>
    <t>33515</t>
  </si>
  <si>
    <t>SOUSSAC</t>
  </si>
  <si>
    <t>33516</t>
  </si>
  <si>
    <t>SOUSSANS</t>
  </si>
  <si>
    <t>33517</t>
  </si>
  <si>
    <t>TABANAC</t>
  </si>
  <si>
    <t>33518</t>
  </si>
  <si>
    <t>TAILLECAVAT</t>
  </si>
  <si>
    <t>33520</t>
  </si>
  <si>
    <t>TALAIS</t>
  </si>
  <si>
    <t>33521</t>
  </si>
  <si>
    <t>TALENCE</t>
  </si>
  <si>
    <t>33522</t>
  </si>
  <si>
    <t>TARGON</t>
  </si>
  <si>
    <t>33523</t>
  </si>
  <si>
    <t>TARNES</t>
  </si>
  <si>
    <t>33524</t>
  </si>
  <si>
    <t>TAURIAC</t>
  </si>
  <si>
    <t>33525</t>
  </si>
  <si>
    <t>TAYAC</t>
  </si>
  <si>
    <t>33526</t>
  </si>
  <si>
    <t>TEUILLAC</t>
  </si>
  <si>
    <t>33530</t>
  </si>
  <si>
    <t>TIZAC DE CURTON</t>
  </si>
  <si>
    <t>33531</t>
  </si>
  <si>
    <t>TIZAC DE LAPOUYADE</t>
  </si>
  <si>
    <t>33532</t>
  </si>
  <si>
    <t>TOULENNE</t>
  </si>
  <si>
    <t>33533</t>
  </si>
  <si>
    <t>TRESSES</t>
  </si>
  <si>
    <t>33535</t>
  </si>
  <si>
    <t>UZESTE</t>
  </si>
  <si>
    <t>33537</t>
  </si>
  <si>
    <t>VAL DE LIVENNE</t>
  </si>
  <si>
    <t>33380</t>
  </si>
  <si>
    <t>VAL DE VIRVEE</t>
  </si>
  <si>
    <t>33018</t>
  </si>
  <si>
    <t>VALEYRAC</t>
  </si>
  <si>
    <t>33538</t>
  </si>
  <si>
    <t>VAYRES</t>
  </si>
  <si>
    <t>33539</t>
  </si>
  <si>
    <t>VENDAYS MONTALIVET</t>
  </si>
  <si>
    <t>33540</t>
  </si>
  <si>
    <t>VENSAC</t>
  </si>
  <si>
    <t>33541</t>
  </si>
  <si>
    <t>VERAC</t>
  </si>
  <si>
    <t>33542</t>
  </si>
  <si>
    <t>VERDELAIS</t>
  </si>
  <si>
    <t>33543</t>
  </si>
  <si>
    <t>VERTHEUIL</t>
  </si>
  <si>
    <t>33545</t>
  </si>
  <si>
    <t>VIGNONET</t>
  </si>
  <si>
    <t>33546</t>
  </si>
  <si>
    <t>VILLANDRAUT</t>
  </si>
  <si>
    <t>33547</t>
  </si>
  <si>
    <t>VILLEGOUGE</t>
  </si>
  <si>
    <t>33548</t>
  </si>
  <si>
    <t>VILLENAVE D ORNON</t>
  </si>
  <si>
    <t>33550</t>
  </si>
  <si>
    <t>VILLENAVE DE RIONS</t>
  </si>
  <si>
    <t>33549</t>
  </si>
  <si>
    <t>VILLENEUVE</t>
  </si>
  <si>
    <t>33551</t>
  </si>
  <si>
    <t>VIRELADE</t>
  </si>
  <si>
    <t>33552</t>
  </si>
  <si>
    <t>VIRSAC</t>
  </si>
  <si>
    <t>33553</t>
  </si>
  <si>
    <t>YVRAC</t>
  </si>
  <si>
    <t>33554</t>
  </si>
  <si>
    <t>243301454_</t>
  </si>
  <si>
    <t>243301371_</t>
  </si>
  <si>
    <t>CADILLAC</t>
  </si>
  <si>
    <t>Montant global offre existante</t>
  </si>
  <si>
    <t>BONUS "INCLUSION HANDICAP"</t>
  </si>
  <si>
    <t>Seules les cellules en bleu sont à saisir.</t>
  </si>
  <si>
    <t>SIMULATION</t>
  </si>
  <si>
    <t xml:space="preserve">Année : </t>
  </si>
  <si>
    <t>Les calculs se font automatiquement.</t>
  </si>
  <si>
    <t>Montant total bonus Eaje</t>
  </si>
  <si>
    <t>Attention :</t>
  </si>
  <si>
    <t>Ne modifier aucune formule de calcul.</t>
  </si>
  <si>
    <t>Ne supprimer aucune formule de calcul.</t>
  </si>
  <si>
    <t xml:space="preserve">EAJE </t>
  </si>
  <si>
    <t>financé par la Psu</t>
  </si>
  <si>
    <t>N'appuyer pas sur la touche "Supprimer" en dehors des cellules bleues.</t>
  </si>
  <si>
    <t>Au cours de l'année</t>
  </si>
  <si>
    <t>Nombre total d'enfants inscrits</t>
  </si>
  <si>
    <t>dont nombre enfants porteurs de handicap inscrits</t>
  </si>
  <si>
    <t>Nombre de places figurant dans l'agrément Pmi</t>
  </si>
  <si>
    <t>(Retenir le nombre maximum de places de l'année</t>
  </si>
  <si>
    <t>en cas d'augmentation ou diminution de l'agrément)</t>
  </si>
  <si>
    <t>Au 31/12/</t>
  </si>
  <si>
    <t xml:space="preserve">Total dépenses de la structure </t>
  </si>
  <si>
    <t>y compris contributions volontaires (compte 86)</t>
  </si>
  <si>
    <t>Etape 1</t>
  </si>
  <si>
    <t>Détermination du pourcentage d'enfants porteurs de handicap à retenir dans le calcul</t>
  </si>
  <si>
    <t>nb enfants Aeeh inscrits</t>
  </si>
  <si>
    <t>=</t>
  </si>
  <si>
    <t>nb total enfants inscrits</t>
  </si>
  <si>
    <t>Etape 2</t>
  </si>
  <si>
    <t>Détermination du coût par place à retenir dans le calcul</t>
  </si>
  <si>
    <t>Coût par place et par an de l'Eaje</t>
  </si>
  <si>
    <t>Total dépenses de la structure</t>
  </si>
  <si>
    <t>Coût par place et par an plafonné</t>
  </si>
  <si>
    <t>% enfants porteurs de handicap</t>
  </si>
  <si>
    <t>Plafonds</t>
  </si>
  <si>
    <t>grille nationale</t>
  </si>
  <si>
    <t>retenu</t>
  </si>
  <si>
    <t>&gt;= 7,5%</t>
  </si>
  <si>
    <t>&gt;= 5% et &lt; 7,5%</t>
  </si>
  <si>
    <t>&lt; 5%</t>
  </si>
  <si>
    <t>Pour la fourchette d’enfants Aeeh compris entre 5 % et 7,5%, l’équation retenue conduit à un montant plafond du coût par place compris entre 16 000 € et 20 000€</t>
  </si>
  <si>
    <t>Coût par place et par an retenu</t>
  </si>
  <si>
    <t>Etape 3</t>
  </si>
  <si>
    <t>Détermination du taux de financement à retenir dans le calcul</t>
  </si>
  <si>
    <t>Taux de fnancement</t>
  </si>
  <si>
    <t>Taux de financement retenu</t>
  </si>
  <si>
    <t>Etape 4</t>
  </si>
  <si>
    <t>Montant bonus par place  à retenir</t>
  </si>
  <si>
    <t>Plafond montant bonus</t>
  </si>
  <si>
    <t>x</t>
  </si>
  <si>
    <t>taux financement retenu</t>
  </si>
  <si>
    <t>Montant bonus par place retenu</t>
  </si>
  <si>
    <t>Montant bonus par place retenu plafonné</t>
  </si>
  <si>
    <t>Etape 5</t>
  </si>
  <si>
    <t>Montant total bonus Eaje pour</t>
  </si>
  <si>
    <t>BONUS "MIXITE SOCIALE"</t>
  </si>
  <si>
    <t>Nombre Heures facturées</t>
  </si>
  <si>
    <t xml:space="preserve">Montant total des participations familiales </t>
  </si>
  <si>
    <t>Psu et tous régimes confondus - compte 70641</t>
  </si>
  <si>
    <t>Détermination du montant horaire moyen des participations familiales</t>
  </si>
  <si>
    <t>Montant total des participations familialles (compte 70641)</t>
  </si>
  <si>
    <t>nb Heures facturées</t>
  </si>
  <si>
    <t>Montant horaire moyen</t>
  </si>
  <si>
    <t xml:space="preserve"> des participations familiales</t>
  </si>
  <si>
    <t>Codes</t>
  </si>
  <si>
    <t>Taux</t>
  </si>
  <si>
    <t>Montant plafond</t>
  </si>
  <si>
    <t>Montant PSU</t>
  </si>
  <si>
    <t>Tf &lt;=107% + C et R</t>
  </si>
  <si>
    <t>Tf &gt;107% &lt;=117% + C et R</t>
  </si>
  <si>
    <t>Tf &gt;117% + C et R</t>
  </si>
  <si>
    <t>Tf &lt;=107% sans C ou R</t>
  </si>
  <si>
    <t>Tf &gt;107% &lt;=117% sans C ou R</t>
  </si>
  <si>
    <t>Tf &gt;117% sans C ou R</t>
  </si>
  <si>
    <t>Normal</t>
  </si>
  <si>
    <t>Couche</t>
  </si>
  <si>
    <t>Couches ?</t>
  </si>
  <si>
    <t>Repas</t>
  </si>
  <si>
    <t>Repas ?</t>
  </si>
  <si>
    <t>Test 1 : Couche et Repas</t>
  </si>
  <si>
    <t xml:space="preserve">Test 2 : Tf &lt;=107% </t>
  </si>
  <si>
    <t>Test 3 : Tf &gt;107% &lt;=117%</t>
  </si>
  <si>
    <t>Test 4 : Tf &gt;117%</t>
  </si>
  <si>
    <t>Somme des tests</t>
  </si>
  <si>
    <t>Taux pratiqué</t>
  </si>
  <si>
    <t>Oui</t>
  </si>
  <si>
    <t>Non</t>
  </si>
  <si>
    <t></t>
  </si>
  <si>
    <t>Prestation de service unique</t>
  </si>
  <si>
    <t>Couches fournies ?</t>
  </si>
  <si>
    <t xml:space="preserve">      Repas fournis ?</t>
  </si>
  <si>
    <t xml:space="preserve">Nb heures facturées </t>
  </si>
  <si>
    <t>Nb heures de présence</t>
  </si>
  <si>
    <t>Taux de facturation</t>
  </si>
  <si>
    <t>Type taux</t>
  </si>
  <si>
    <t>/</t>
  </si>
  <si>
    <t>Total des charges</t>
  </si>
  <si>
    <t>Prix de revient</t>
  </si>
  <si>
    <t>Prix plafond</t>
  </si>
  <si>
    <t>Prix retenu</t>
  </si>
  <si>
    <t>Taux PS</t>
  </si>
  <si>
    <t>PS unitaire</t>
  </si>
  <si>
    <t>==&gt;</t>
  </si>
  <si>
    <t>Nb heures facturées</t>
  </si>
  <si>
    <t>Participations familiales</t>
  </si>
  <si>
    <t>% Régime Général</t>
  </si>
  <si>
    <t>Montant du droit (A)</t>
  </si>
  <si>
    <t>(</t>
  </si>
  <si>
    <t>)   x</t>
  </si>
  <si>
    <t></t>
  </si>
  <si>
    <t>Places de concertation</t>
  </si>
  <si>
    <t>Dépenses de fonctionnement</t>
  </si>
  <si>
    <t>Nb places agréées</t>
  </si>
  <si>
    <t>Nb places agréées x 6</t>
  </si>
  <si>
    <t>Montant du droit (B)</t>
  </si>
  <si>
    <t></t>
  </si>
  <si>
    <t>+</t>
  </si>
  <si>
    <t>- Ce document est une aide et ne constitue en aucun cas une pièce justificative -</t>
  </si>
  <si>
    <r>
      <t></t>
    </r>
    <r>
      <rPr>
        <b/>
        <sz val="12"/>
        <rFont val="Calibri"/>
        <family val="2"/>
        <scheme val="minor"/>
      </rPr>
      <t xml:space="preserve">   </t>
    </r>
    <r>
      <rPr>
        <b/>
        <sz val="14"/>
        <rFont val="Calibri"/>
        <family val="2"/>
        <scheme val="minor"/>
      </rPr>
      <t>Identification du territoire</t>
    </r>
  </si>
  <si>
    <t>Janvier</t>
  </si>
  <si>
    <t>Février</t>
  </si>
  <si>
    <t>Mars</t>
  </si>
  <si>
    <t>Avril</t>
  </si>
  <si>
    <t>Mai</t>
  </si>
  <si>
    <t>Juin</t>
  </si>
  <si>
    <t>Juillet</t>
  </si>
  <si>
    <t>Août</t>
  </si>
  <si>
    <t>Septembre</t>
  </si>
  <si>
    <t>Octobre</t>
  </si>
  <si>
    <t>Novembre</t>
  </si>
  <si>
    <t>Décembre</t>
  </si>
  <si>
    <t>Moyenne annuelle</t>
  </si>
  <si>
    <r>
      <t></t>
    </r>
    <r>
      <rPr>
        <sz val="8"/>
        <rFont val="Wingdings 2"/>
        <family val="1"/>
        <charset val="2"/>
      </rPr>
      <t xml:space="preserve"> </t>
    </r>
    <r>
      <rPr>
        <b/>
        <sz val="14"/>
        <rFont val="Calibri"/>
        <family val="2"/>
        <scheme val="minor"/>
      </rPr>
      <t xml:space="preserve">Données contractualisées                                                  </t>
    </r>
    <r>
      <rPr>
        <sz val="14"/>
        <color rgb="FF0000FF"/>
        <rFont val="Wingdings"/>
        <charset val="2"/>
      </rPr>
      <t>I</t>
    </r>
    <r>
      <rPr>
        <sz val="14"/>
        <color rgb="FF0000FF"/>
        <rFont val="Calibri"/>
        <family val="2"/>
        <scheme val="minor"/>
      </rPr>
      <t xml:space="preserve"> </t>
    </r>
    <r>
      <rPr>
        <b/>
        <sz val="14"/>
        <rFont val="Calibri"/>
        <family val="2"/>
        <scheme val="minor"/>
      </rPr>
      <t xml:space="preserve"> </t>
    </r>
    <r>
      <rPr>
        <sz val="11"/>
        <color rgb="FF002060"/>
        <rFont val="Calibri"/>
        <family val="2"/>
        <scheme val="minor"/>
      </rPr>
      <t>s</t>
    </r>
    <r>
      <rPr>
        <sz val="11"/>
        <color rgb="FF0000FF"/>
        <rFont val="Calibri"/>
        <family val="2"/>
        <scheme val="minor"/>
      </rPr>
      <t>e reporter aux données inscrites dans votre convention ou avenant pso Bonus Territoire</t>
    </r>
  </si>
  <si>
    <r>
      <t>Nb places soutenues par la collectivité</t>
    </r>
    <r>
      <rPr>
        <b/>
        <u/>
        <sz val="12"/>
        <color theme="1"/>
        <rFont val="Calibri"/>
        <family val="2"/>
        <scheme val="minor"/>
      </rPr>
      <t xml:space="preserve"> </t>
    </r>
  </si>
  <si>
    <r>
      <t xml:space="preserve"> </t>
    </r>
    <r>
      <rPr>
        <b/>
        <sz val="14"/>
        <rFont val="Calibri"/>
        <family val="2"/>
        <scheme val="minor"/>
      </rPr>
      <t>Simulation du bonus CTG pour l'exercice N</t>
    </r>
    <r>
      <rPr>
        <sz val="11"/>
        <color rgb="FF0000FF"/>
        <rFont val="Calibri"/>
        <family val="2"/>
        <scheme val="minor"/>
      </rPr>
      <t xml:space="preserve">                                                  </t>
    </r>
    <r>
      <rPr>
        <sz val="14"/>
        <color rgb="FF0000FF"/>
        <rFont val="Wingdings"/>
        <charset val="2"/>
      </rPr>
      <t>I</t>
    </r>
    <r>
      <rPr>
        <sz val="11"/>
        <color rgb="FF0000FF"/>
        <rFont val="Calibri"/>
        <family val="2"/>
        <scheme val="minor"/>
      </rPr>
      <t xml:space="preserve">  à l'aide des données </t>
    </r>
    <r>
      <rPr>
        <sz val="12"/>
        <color rgb="FF0000FF"/>
        <rFont val="Calibri"/>
        <family val="2"/>
        <scheme val="minor"/>
      </rPr>
      <t>connues pour N</t>
    </r>
    <r>
      <rPr>
        <sz val="11"/>
        <rFont val="Calibri"/>
        <family val="2"/>
        <scheme val="minor"/>
      </rPr>
      <t xml:space="preserve">, </t>
    </r>
    <r>
      <rPr>
        <sz val="11"/>
        <color rgb="FF7030A0"/>
        <rFont val="Calibri"/>
        <family val="2"/>
        <scheme val="minor"/>
      </rPr>
      <t>hors contrat réservataire et Dsp</t>
    </r>
  </si>
  <si>
    <t>Montant Bonus Territoire Retenu</t>
  </si>
  <si>
    <t>Montant Total du droit</t>
  </si>
  <si>
    <t>Pour une mairie : choisir Commune
Pour une CDC : choisir EPCI</t>
  </si>
  <si>
    <t>du lieu d'implantation de l'Eaje</t>
  </si>
  <si>
    <t>Pour une mairie : sélectionner la commune
Pour une CDC : sélectionner l'EPCI</t>
  </si>
  <si>
    <t>Nom du territoire / équipement</t>
  </si>
  <si>
    <t xml:space="preserve"> QPV  : Quartier Politique Ville
ZRR : Zone de Revitalisation Rurale</t>
  </si>
  <si>
    <r>
      <rPr>
        <b/>
        <sz val="13"/>
        <color theme="1"/>
        <rFont val="Calibri"/>
        <family val="2"/>
        <scheme val="minor"/>
      </rPr>
      <t>Equipement implanté en QPV</t>
    </r>
    <r>
      <rPr>
        <sz val="13"/>
        <color theme="1"/>
        <rFont val="Calibri"/>
        <family val="2"/>
        <scheme val="minor"/>
      </rPr>
      <t xml:space="preserve"> </t>
    </r>
    <r>
      <rPr>
        <b/>
        <sz val="13"/>
        <color theme="1"/>
        <rFont val="Calibri"/>
        <family val="2"/>
        <scheme val="minor"/>
      </rPr>
      <t>ou ZRR</t>
    </r>
  </si>
  <si>
    <r>
      <t xml:space="preserve">Montant du forfait offre nouvelle
</t>
    </r>
    <r>
      <rPr>
        <sz val="13"/>
        <color theme="1"/>
        <rFont val="Calibri"/>
        <family val="2"/>
        <scheme val="minor"/>
      </rPr>
      <t>par place</t>
    </r>
  </si>
  <si>
    <r>
      <t>Nb places Psu</t>
    </r>
    <r>
      <rPr>
        <sz val="12"/>
        <color theme="1"/>
        <rFont val="Calibri"/>
        <family val="2"/>
        <scheme val="minor"/>
      </rPr>
      <t xml:space="preserve">
périmètre bonus</t>
    </r>
  </si>
  <si>
    <r>
      <t xml:space="preserve">Montant du bonus </t>
    </r>
    <r>
      <rPr>
        <b/>
        <sz val="12"/>
        <color theme="1"/>
        <rFont val="Calibri"/>
        <family val="2"/>
        <scheme val="minor"/>
      </rPr>
      <t xml:space="preserve">
</t>
    </r>
    <r>
      <rPr>
        <sz val="12"/>
        <color theme="1"/>
        <rFont val="Calibri"/>
        <family val="2"/>
        <scheme val="minor"/>
      </rPr>
      <t>offre existante par place</t>
    </r>
  </si>
  <si>
    <r>
      <t>Montant total du droit</t>
    </r>
    <r>
      <rPr>
        <b/>
        <sz val="14"/>
        <rFont val="Calibri"/>
        <family val="2"/>
      </rPr>
      <t xml:space="preserve">    </t>
    </r>
    <r>
      <rPr>
        <b/>
        <sz val="14"/>
        <color rgb="FF0000FF"/>
        <rFont val="Calibri"/>
        <family val="2"/>
      </rPr>
      <t>à inscrire au compte 70623</t>
    </r>
  </si>
  <si>
    <r>
      <t xml:space="preserve">☞ </t>
    </r>
    <r>
      <rPr>
        <b/>
        <sz val="12"/>
        <color rgb="FF0000FF"/>
        <rFont val="Calibri"/>
        <family val="2"/>
      </rPr>
      <t>ZONE DE SAISIE EN BLEU</t>
    </r>
  </si>
  <si>
    <r>
      <t xml:space="preserve"> </t>
    </r>
    <r>
      <rPr>
        <b/>
        <sz val="12"/>
        <rFont val="Calibri"/>
        <family val="2"/>
        <scheme val="minor"/>
      </rPr>
      <t xml:space="preserve"> </t>
    </r>
    <r>
      <rPr>
        <b/>
        <sz val="16"/>
        <rFont val="Calibri"/>
        <family val="2"/>
        <scheme val="minor"/>
      </rPr>
      <t>Bonus Territoire CTG retenu</t>
    </r>
    <r>
      <rPr>
        <b/>
        <sz val="14"/>
        <color rgb="FF0000FF"/>
        <rFont val="Calibri"/>
        <family val="2"/>
      </rPr>
      <t xml:space="preserve">  à rajouter au compte 70623</t>
    </r>
  </si>
  <si>
    <t>= 8 329 € + (% enfants Aeeh x 166 576 €)</t>
  </si>
  <si>
    <t>&lt;= 0,84 €</t>
  </si>
  <si>
    <t>&gt;0,84 € et &lt;= 1,11 €</t>
  </si>
  <si>
    <t>&gt; 1,11 € et &lt;= 1,41 €</t>
  </si>
  <si>
    <t>&gt; 1,41 €</t>
  </si>
  <si>
    <t>version : décembre 2018 maj 09/08/23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</si>
</sst>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_-* #,##0\ _€_-;\-* #,##0\ _€_-;_-* &quot;-&quot;??\ _€_-;_-@_-"/>
    <numFmt numFmtId="167" formatCode="#,##0\ &quot;€&quot;"/>
    <numFmt numFmtId="168" formatCode="#,##0_ ;\-#,##0\ "/>
    <numFmt numFmtId="169" formatCode="#,##0.00\ &quot;€&quot;"/>
    <numFmt numFmtId="170" formatCode="#,##0.00\ _€"/>
    <numFmt numFmtId="171" formatCode="0.0%"/>
    <numFmt numFmtId="172" formatCode="#,##0.00&quot; €&quot;"/>
  </numFmts>
  <fonts count="91" x14ac:knownFonts="1">
    <font>
      <sz val="11"/>
      <color theme="1"/>
      <name val="Calibri"/>
      <family val="2"/>
      <scheme val="minor"/>
    </font>
    <font>
      <b/>
      <sz val="11"/>
      <color theme="1"/>
      <name val="Calibri"/>
      <family val="2"/>
      <scheme val="minor"/>
    </font>
    <font>
      <b/>
      <sz val="12"/>
      <color theme="1"/>
      <name val="Calibri"/>
      <family val="2"/>
      <scheme val="minor"/>
    </font>
    <font>
      <b/>
      <sz val="13"/>
      <color theme="1"/>
      <name val="Calibri"/>
      <family val="2"/>
      <scheme val="minor"/>
    </font>
    <font>
      <sz val="12"/>
      <color theme="1"/>
      <name val="Calibri"/>
      <family val="2"/>
      <scheme val="minor"/>
    </font>
    <font>
      <sz val="11"/>
      <color theme="1"/>
      <name val="Calibri"/>
      <family val="2"/>
      <scheme val="minor"/>
    </font>
    <font>
      <b/>
      <sz val="14"/>
      <color theme="1"/>
      <name val="Calibri"/>
      <family val="2"/>
      <scheme val="minor"/>
    </font>
    <font>
      <b/>
      <sz val="8"/>
      <color indexed="81"/>
      <name val="Tahoma"/>
      <family val="2"/>
    </font>
    <font>
      <sz val="9"/>
      <color indexed="81"/>
      <name val="Tahoma"/>
      <family val="2"/>
    </font>
    <font>
      <b/>
      <sz val="9"/>
      <color indexed="81"/>
      <name val="Tahoma"/>
      <family val="2"/>
    </font>
    <font>
      <b/>
      <sz val="15"/>
      <color theme="1"/>
      <name val="Calibri"/>
      <family val="2"/>
      <scheme val="minor"/>
    </font>
    <font>
      <sz val="11"/>
      <name val="Calibri"/>
      <family val="2"/>
    </font>
    <font>
      <sz val="11"/>
      <name val="Calibri"/>
      <family val="2"/>
      <scheme val="minor"/>
    </font>
    <font>
      <b/>
      <sz val="12"/>
      <name val="Calibri"/>
      <family val="2"/>
      <scheme val="minor"/>
    </font>
    <font>
      <sz val="11"/>
      <color theme="1"/>
      <name val="Arial"/>
      <family val="2"/>
    </font>
    <font>
      <b/>
      <sz val="14"/>
      <color rgb="FF0070C0"/>
      <name val="Arial"/>
      <family val="2"/>
    </font>
    <font>
      <b/>
      <sz val="11"/>
      <color theme="1"/>
      <name val="Arial"/>
      <family val="2"/>
    </font>
    <font>
      <b/>
      <sz val="13"/>
      <color rgb="FF0070C0"/>
      <name val="Arial"/>
      <family val="2"/>
    </font>
    <font>
      <b/>
      <sz val="11"/>
      <color rgb="FFFF0000"/>
      <name val="Arial"/>
      <family val="2"/>
    </font>
    <font>
      <b/>
      <sz val="11"/>
      <color rgb="FF0070C0"/>
      <name val="Arial"/>
      <family val="2"/>
    </font>
    <font>
      <i/>
      <sz val="11"/>
      <color theme="1"/>
      <name val="Arial"/>
      <family val="2"/>
    </font>
    <font>
      <sz val="11"/>
      <color rgb="FF0070C0"/>
      <name val="Arial"/>
      <family val="2"/>
    </font>
    <font>
      <b/>
      <sz val="11"/>
      <name val="Arial"/>
      <family val="2"/>
    </font>
    <font>
      <b/>
      <sz val="12"/>
      <color rgb="FF0070C0"/>
      <name val="Arial"/>
      <family val="2"/>
    </font>
    <font>
      <b/>
      <sz val="14"/>
      <color rgb="FF6600CC"/>
      <name val="Arial"/>
      <family val="2"/>
    </font>
    <font>
      <b/>
      <sz val="13"/>
      <color rgb="FF6600CC"/>
      <name val="Arial"/>
      <family val="2"/>
    </font>
    <font>
      <b/>
      <sz val="11"/>
      <color rgb="FF6600CC"/>
      <name val="Arial"/>
      <family val="2"/>
    </font>
    <font>
      <sz val="11"/>
      <name val="Arial"/>
      <family val="2"/>
    </font>
    <font>
      <sz val="11"/>
      <color rgb="FF6600CC"/>
      <name val="Arial"/>
      <family val="2"/>
    </font>
    <font>
      <b/>
      <sz val="12"/>
      <color rgb="FF6600CC"/>
      <name val="Arial"/>
      <family val="2"/>
    </font>
    <font>
      <sz val="10"/>
      <name val="Arial"/>
      <family val="2"/>
    </font>
    <font>
      <sz val="12"/>
      <name val="Times New Roman"/>
      <family val="1"/>
    </font>
    <font>
      <b/>
      <sz val="12"/>
      <name val="Times New Roman"/>
      <family val="1"/>
    </font>
    <font>
      <sz val="12"/>
      <color rgb="FFFF0000"/>
      <name val="Times New Roman"/>
      <family val="1"/>
    </font>
    <font>
      <sz val="8"/>
      <color indexed="81"/>
      <name val="Tahoma"/>
      <family val="2"/>
    </font>
    <font>
      <b/>
      <sz val="22"/>
      <color indexed="56"/>
      <name val="Calibri"/>
      <family val="2"/>
    </font>
    <font>
      <b/>
      <i/>
      <sz val="8"/>
      <color rgb="FF0070C0"/>
      <name val="Arial"/>
      <family val="2"/>
    </font>
    <font>
      <b/>
      <sz val="12"/>
      <color rgb="FF0000FF"/>
      <name val="Cambria"/>
      <family val="1"/>
    </font>
    <font>
      <b/>
      <sz val="12"/>
      <color rgb="FF0000FF"/>
      <name val="Calibri"/>
      <family val="2"/>
    </font>
    <font>
      <b/>
      <sz val="12"/>
      <color indexed="56"/>
      <name val="@PMingLiU"/>
      <family val="1"/>
    </font>
    <font>
      <b/>
      <sz val="12"/>
      <color indexed="20"/>
      <name val="MS Outlook"/>
      <charset val="2"/>
    </font>
    <font>
      <sz val="16"/>
      <name val="Times New Roman"/>
      <family val="1"/>
    </font>
    <font>
      <sz val="12"/>
      <name val="Wingdings"/>
      <charset val="2"/>
    </font>
    <font>
      <b/>
      <i/>
      <sz val="14"/>
      <name val="Arial"/>
      <family val="2"/>
    </font>
    <font>
      <sz val="8"/>
      <name val="Arial"/>
      <family val="2"/>
    </font>
    <font>
      <b/>
      <sz val="13"/>
      <name val="Arial"/>
      <family val="2"/>
    </font>
    <font>
      <b/>
      <sz val="14"/>
      <color rgb="FF0000FF"/>
      <name val="Calibri"/>
      <family val="2"/>
    </font>
    <font>
      <sz val="8"/>
      <name val="Times New Roman"/>
      <family val="1"/>
    </font>
    <font>
      <b/>
      <sz val="10"/>
      <name val="Calibri"/>
      <family val="2"/>
    </font>
    <font>
      <b/>
      <sz val="13"/>
      <name val="Calibri"/>
      <family val="2"/>
    </font>
    <font>
      <b/>
      <sz val="12"/>
      <name val="Calibri"/>
      <family val="2"/>
    </font>
    <font>
      <sz val="12"/>
      <name val="Calibri"/>
      <family val="2"/>
    </font>
    <font>
      <sz val="13"/>
      <name val="Arial"/>
      <family val="2"/>
    </font>
    <font>
      <b/>
      <sz val="14"/>
      <name val="Calibri"/>
      <family val="2"/>
    </font>
    <font>
      <b/>
      <sz val="13"/>
      <color indexed="21"/>
      <name val="Calibri"/>
      <family val="2"/>
    </font>
    <font>
      <sz val="14"/>
      <name val="Arial"/>
      <family val="2"/>
    </font>
    <font>
      <sz val="12"/>
      <name val="Wingdings 2"/>
      <family val="1"/>
      <charset val="2"/>
    </font>
    <font>
      <sz val="10"/>
      <name val="Calibri"/>
      <family val="2"/>
    </font>
    <font>
      <sz val="14"/>
      <name val="Calibri"/>
      <family val="2"/>
    </font>
    <font>
      <sz val="14"/>
      <name val="Times New Roman"/>
      <family val="1"/>
    </font>
    <font>
      <sz val="13"/>
      <name val="Calibri"/>
      <family val="2"/>
    </font>
    <font>
      <b/>
      <sz val="10"/>
      <color rgb="FF002060"/>
      <name val="Arial"/>
      <family val="2"/>
    </font>
    <font>
      <sz val="12"/>
      <name val="Arial"/>
      <family val="2"/>
    </font>
    <font>
      <b/>
      <sz val="12"/>
      <name val="Arial"/>
      <family val="2"/>
    </font>
    <font>
      <b/>
      <i/>
      <sz val="16"/>
      <name val="Arial"/>
      <family val="2"/>
    </font>
    <font>
      <sz val="11"/>
      <color rgb="FF0000FF"/>
      <name val="Calibri"/>
      <family val="2"/>
      <scheme val="minor"/>
    </font>
    <font>
      <b/>
      <sz val="14"/>
      <name val="Calibri"/>
      <family val="2"/>
      <scheme val="minor"/>
    </font>
    <font>
      <sz val="8"/>
      <name val="Wingdings 2"/>
      <family val="1"/>
      <charset val="2"/>
    </font>
    <font>
      <sz val="13"/>
      <color theme="1"/>
      <name val="Calibri"/>
      <family val="2"/>
      <scheme val="minor"/>
    </font>
    <font>
      <sz val="11"/>
      <color rgb="FF002060"/>
      <name val="Calibri"/>
      <family val="2"/>
      <scheme val="minor"/>
    </font>
    <font>
      <sz val="8"/>
      <name val="Calibri"/>
      <family val="2"/>
      <scheme val="minor"/>
    </font>
    <font>
      <b/>
      <u/>
      <sz val="13"/>
      <color theme="1"/>
      <name val="Calibri"/>
      <family val="2"/>
      <scheme val="minor"/>
    </font>
    <font>
      <sz val="14"/>
      <color rgb="FF0000FF"/>
      <name val="Wingdings"/>
      <charset val="2"/>
    </font>
    <font>
      <sz val="14"/>
      <color rgb="FF0000FF"/>
      <name val="Calibri"/>
      <family val="2"/>
      <scheme val="minor"/>
    </font>
    <font>
      <sz val="12"/>
      <color rgb="FF0000FF"/>
      <name val="Calibri"/>
      <family val="2"/>
      <scheme val="minor"/>
    </font>
    <font>
      <b/>
      <u/>
      <sz val="12"/>
      <color theme="1"/>
      <name val="Calibri"/>
      <family val="2"/>
      <scheme val="minor"/>
    </font>
    <font>
      <sz val="11"/>
      <color rgb="FF7030A0"/>
      <name val="Calibri"/>
      <family val="2"/>
      <scheme val="minor"/>
    </font>
    <font>
      <b/>
      <i/>
      <sz val="10"/>
      <name val="DejaVu Serif Condensed"/>
      <family val="1"/>
    </font>
    <font>
      <b/>
      <sz val="13"/>
      <color rgb="FF009999"/>
      <name val="Calibri"/>
      <family val="2"/>
    </font>
    <font>
      <i/>
      <sz val="11"/>
      <color theme="1" tint="4.9989318521683403E-2"/>
      <name val="Calibri"/>
      <family val="2"/>
      <scheme val="minor"/>
    </font>
    <font>
      <b/>
      <sz val="14"/>
      <name val="Arial"/>
      <family val="2"/>
    </font>
    <font>
      <b/>
      <sz val="16"/>
      <name val="Arial"/>
      <family val="2"/>
    </font>
    <font>
      <b/>
      <sz val="16"/>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b/>
      <sz val="13"/>
      <color theme="0"/>
      <name val="Calibri"/>
      <family val="2"/>
      <scheme val="minor"/>
    </font>
    <font>
      <b/>
      <sz val="11"/>
      <color theme="0" tint="-4.9989318521683403E-2"/>
      <name val="Calibri"/>
      <family val="2"/>
      <scheme val="minor"/>
    </font>
    <font>
      <sz val="11"/>
      <color theme="0" tint="-4.9989318521683403E-2"/>
      <name val="Calibri"/>
      <family val="2"/>
      <scheme val="minor"/>
    </font>
    <font>
      <u/>
      <sz val="11"/>
      <color theme="0" tint="-4.9989318521683403E-2"/>
      <name val="Calibri"/>
      <family val="2"/>
      <scheme val="minor"/>
    </font>
    <font>
      <b/>
      <sz val="12"/>
      <color theme="0" tint="-4.9989318521683403E-2"/>
      <name val="Calibri"/>
      <family val="2"/>
      <scheme val="minor"/>
    </font>
  </fonts>
  <fills count="20">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rgb="FFCCFFFF"/>
        <bgColor indexed="64"/>
      </patternFill>
    </fill>
    <fill>
      <patternFill patternType="solid">
        <fgColor indexed="47"/>
        <bgColor indexed="64"/>
      </patternFill>
    </fill>
    <fill>
      <patternFill patternType="solid">
        <fgColor indexed="13"/>
        <bgColor indexed="64"/>
      </patternFill>
    </fill>
    <fill>
      <patternFill patternType="solid">
        <fgColor theme="4" tint="0.79998168889431442"/>
        <bgColor indexed="43"/>
      </patternFill>
    </fill>
    <fill>
      <patternFill patternType="solid">
        <fgColor indexed="27"/>
        <bgColor indexed="64"/>
      </patternFill>
    </fill>
    <fill>
      <patternFill patternType="solid">
        <fgColor indexed="9"/>
        <bgColor indexed="64"/>
      </patternFill>
    </fill>
    <fill>
      <patternFill patternType="solid">
        <fgColor indexed="9"/>
        <bgColor indexed="9"/>
      </patternFill>
    </fill>
    <fill>
      <patternFill patternType="solid">
        <fgColor theme="0" tint="-0.14999847407452621"/>
        <bgColor indexed="42"/>
      </patternFill>
    </fill>
    <fill>
      <patternFill patternType="solid">
        <fgColor rgb="FFCCECFF"/>
        <bgColor indexed="64"/>
      </patternFill>
    </fill>
    <fill>
      <patternFill patternType="solid">
        <fgColor theme="0" tint="-4.9989318521683403E-2"/>
        <bgColor indexed="42"/>
      </patternFill>
    </fill>
    <fill>
      <patternFill patternType="solid">
        <fgColor theme="0" tint="-4.9989318521683403E-2"/>
        <bgColor indexed="64"/>
      </patternFill>
    </fill>
  </fills>
  <borders count="5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auto="1"/>
      </left>
      <right/>
      <top/>
      <bottom/>
      <diagonal/>
    </border>
    <border>
      <left style="thick">
        <color auto="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FF"/>
      </left>
      <right style="medium">
        <color rgb="FF0000FF"/>
      </right>
      <top style="medium">
        <color rgb="FF0000FF"/>
      </top>
      <bottom style="thin">
        <color indexed="64"/>
      </bottom>
      <diagonal/>
    </border>
    <border>
      <left style="medium">
        <color rgb="FF0000FF"/>
      </left>
      <right style="medium">
        <color rgb="FF0000FF"/>
      </right>
      <top style="thin">
        <color indexed="64"/>
      </top>
      <bottom style="thin">
        <color indexed="64"/>
      </bottom>
      <diagonal/>
    </border>
    <border>
      <left style="medium">
        <color rgb="FF0000FF"/>
      </left>
      <right style="medium">
        <color rgb="FF0000FF"/>
      </right>
      <top style="thin">
        <color indexed="64"/>
      </top>
      <bottom/>
      <diagonal/>
    </border>
    <border>
      <left style="medium">
        <color rgb="FF0000FF"/>
      </left>
      <right style="medium">
        <color rgb="FF0000FF"/>
      </right>
      <top/>
      <bottom/>
      <diagonal/>
    </border>
    <border>
      <left style="medium">
        <color rgb="FF0000FF"/>
      </left>
      <right style="medium">
        <color rgb="FF0000FF"/>
      </right>
      <top/>
      <bottom style="medium">
        <color rgb="FF0000FF"/>
      </bottom>
      <diagonal/>
    </border>
    <border>
      <left style="medium">
        <color rgb="FF0000FF"/>
      </left>
      <right style="medium">
        <color rgb="FF0000FF"/>
      </right>
      <top style="medium">
        <color rgb="FF0000FF"/>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rgb="FF0000FF"/>
      </left>
      <right style="medium">
        <color rgb="FF0000FF"/>
      </right>
      <top style="medium">
        <color rgb="FF0000FF"/>
      </top>
      <bottom style="medium">
        <color rgb="FF0000FF"/>
      </bottom>
      <diagonal/>
    </border>
    <border>
      <left style="medium">
        <color rgb="FF0000FF"/>
      </left>
      <right style="medium">
        <color rgb="FF0000FF"/>
      </right>
      <top style="medium">
        <color indexed="64"/>
      </top>
      <bottom style="medium">
        <color rgb="FF0000FF"/>
      </bottom>
      <diagonal/>
    </border>
    <border>
      <left/>
      <right style="medium">
        <color indexed="64"/>
      </right>
      <top/>
      <bottom style="thin">
        <color auto="1"/>
      </bottom>
      <diagonal/>
    </border>
    <border>
      <left style="thin">
        <color indexed="22"/>
      </left>
      <right style="thin">
        <color indexed="8"/>
      </right>
      <top style="thin">
        <color indexed="22"/>
      </top>
      <bottom style="thin">
        <color indexed="8"/>
      </bottom>
      <diagonal/>
    </border>
    <border>
      <left/>
      <right/>
      <top/>
      <bottom style="medium">
        <color rgb="FF0000FF"/>
      </bottom>
      <diagonal/>
    </border>
    <border>
      <left style="medium">
        <color rgb="FF0000FF"/>
      </left>
      <right style="medium">
        <color rgb="FF0000FF"/>
      </right>
      <top style="hair">
        <color rgb="FF0000FF"/>
      </top>
      <bottom style="hair">
        <color rgb="FF0000FF"/>
      </bottom>
      <diagonal/>
    </border>
    <border>
      <left style="medium">
        <color rgb="FF0000FF"/>
      </left>
      <right style="medium">
        <color rgb="FF0000FF"/>
      </right>
      <top style="hair">
        <color rgb="FF0000FF"/>
      </top>
      <bottom style="medium">
        <color rgb="FF0000FF"/>
      </bottom>
      <diagonal/>
    </border>
    <border>
      <left style="medium">
        <color indexed="64"/>
      </left>
      <right/>
      <top/>
      <bottom style="medium">
        <color rgb="FF0000FF"/>
      </bottom>
      <diagonal/>
    </border>
    <border>
      <left/>
      <right style="medium">
        <color indexed="64"/>
      </right>
      <top/>
      <bottom style="medium">
        <color rgb="FF0000FF"/>
      </bottom>
      <diagonal/>
    </border>
    <border>
      <left style="medium">
        <color indexed="64"/>
      </left>
      <right style="medium">
        <color rgb="FF0000FF"/>
      </right>
      <top style="medium">
        <color rgb="FF0000FF"/>
      </top>
      <bottom style="medium">
        <color rgb="FF0000FF"/>
      </bottom>
      <diagonal/>
    </border>
    <border>
      <left style="medium">
        <color rgb="FF0000FF"/>
      </left>
      <right style="medium">
        <color indexed="64"/>
      </right>
      <top style="medium">
        <color rgb="FF0000FF"/>
      </top>
      <bottom style="medium">
        <color rgb="FF0000FF"/>
      </bottom>
      <diagonal/>
    </border>
    <border>
      <left style="medium">
        <color indexed="64"/>
      </left>
      <right/>
      <top style="medium">
        <color rgb="FF0000FF"/>
      </top>
      <bottom style="medium">
        <color indexed="64"/>
      </bottom>
      <diagonal/>
    </border>
    <border>
      <left style="medium">
        <color indexed="64"/>
      </left>
      <right style="medium">
        <color indexed="64"/>
      </right>
      <top style="medium">
        <color rgb="FF0000FF"/>
      </top>
      <bottom style="medium">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medium">
        <color auto="1"/>
      </right>
      <top style="hair">
        <color theme="0" tint="-0.24994659260841701"/>
      </top>
      <bottom style="hair">
        <color theme="0" tint="-0.24994659260841701"/>
      </bottom>
      <diagonal/>
    </border>
    <border>
      <left style="medium">
        <color indexed="64"/>
      </left>
      <right style="hair">
        <color theme="0" tint="-0.24994659260841701"/>
      </right>
      <top style="hair">
        <color theme="0" tint="-0.24994659260841701"/>
      </top>
      <bottom style="hair">
        <color theme="0" tint="-0.24994659260841701"/>
      </bottom>
      <diagonal/>
    </border>
    <border>
      <left style="medium">
        <color indexed="64"/>
      </left>
      <right style="thin">
        <color indexed="64"/>
      </right>
      <top style="thin">
        <color indexed="64"/>
      </top>
      <bottom style="hair">
        <color auto="1"/>
      </bottom>
      <diagonal/>
    </border>
    <border>
      <left style="medium">
        <color indexed="64"/>
      </left>
      <right style="thin">
        <color indexed="64"/>
      </right>
      <top style="hair">
        <color auto="1"/>
      </top>
      <bottom style="hair">
        <color auto="1"/>
      </bottom>
      <diagonal/>
    </border>
    <border>
      <left style="medium">
        <color indexed="64"/>
      </left>
      <right style="thin">
        <color indexed="64"/>
      </right>
      <top style="hair">
        <color auto="1"/>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7">
    <xf numFmtId="0" fontId="0" fillId="0" borderId="0"/>
    <xf numFmtId="164" fontId="5" fillId="0" borderId="0" applyFont="0" applyFill="0" applyBorder="0" applyAlignment="0" applyProtection="0"/>
    <xf numFmtId="0" fontId="11" fillId="0" borderId="0"/>
    <xf numFmtId="0" fontId="5" fillId="0" borderId="0"/>
    <xf numFmtId="9" fontId="5" fillId="0" borderId="0" applyFont="0" applyFill="0" applyBorder="0" applyAlignment="0" applyProtection="0"/>
    <xf numFmtId="0" fontId="30" fillId="0" borderId="0"/>
    <xf numFmtId="9" fontId="30" fillId="0" borderId="0" applyFont="0" applyFill="0" applyBorder="0" applyAlignment="0" applyProtection="0"/>
  </cellStyleXfs>
  <cellXfs count="480">
    <xf numFmtId="0" fontId="0" fillId="0" borderId="0" xfId="0"/>
    <xf numFmtId="9" fontId="0" fillId="0" borderId="0" xfId="0" applyNumberFormat="1"/>
    <xf numFmtId="0" fontId="3" fillId="0" borderId="0" xfId="0" applyFont="1"/>
    <xf numFmtId="0" fontId="0" fillId="2" borderId="0" xfId="0" applyFill="1" applyProtection="1">
      <protection locked="0"/>
    </xf>
    <xf numFmtId="0" fontId="0" fillId="4" borderId="0" xfId="0" applyFill="1" applyProtection="1">
      <protection locked="0"/>
    </xf>
    <xf numFmtId="0" fontId="0" fillId="0" borderId="0" xfId="0" applyAlignment="1">
      <alignment horizontal="left" vertical="center"/>
    </xf>
    <xf numFmtId="0" fontId="0" fillId="5" borderId="9" xfId="0" applyFill="1" applyBorder="1"/>
    <xf numFmtId="0" fontId="0" fillId="0" borderId="11"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6" xfId="0" applyFont="1" applyBorder="1" applyAlignment="1">
      <alignment horizontal="center" wrapText="1"/>
    </xf>
    <xf numFmtId="0" fontId="1" fillId="0" borderId="18" xfId="0" applyFont="1" applyBorder="1"/>
    <xf numFmtId="0" fontId="1" fillId="0" borderId="19" xfId="0" applyFont="1" applyBorder="1"/>
    <xf numFmtId="0" fontId="1" fillId="0" borderId="19" xfId="0" applyFont="1" applyBorder="1" applyAlignment="1">
      <alignment horizontal="left" vertical="center"/>
    </xf>
    <xf numFmtId="0" fontId="1" fillId="0" borderId="20" xfId="0" applyFont="1" applyBorder="1"/>
    <xf numFmtId="0" fontId="1" fillId="0" borderId="18" xfId="0" applyFont="1" applyBorder="1" applyAlignment="1">
      <alignment wrapText="1"/>
    </xf>
    <xf numFmtId="0" fontId="0" fillId="0" borderId="19" xfId="0" applyFont="1" applyBorder="1" applyAlignment="1">
      <alignment wrapText="1"/>
    </xf>
    <xf numFmtId="0" fontId="0" fillId="0" borderId="19" xfId="0" applyBorder="1" applyAlignment="1">
      <alignment horizontal="left" vertical="center"/>
    </xf>
    <xf numFmtId="0" fontId="0" fillId="0" borderId="20" xfId="0" applyBorder="1"/>
    <xf numFmtId="0" fontId="1" fillId="0" borderId="18" xfId="0" applyFont="1" applyBorder="1" applyAlignment="1">
      <alignment vertical="center" wrapText="1"/>
    </xf>
    <xf numFmtId="0" fontId="1" fillId="0" borderId="0" xfId="0" applyFont="1" applyProtection="1"/>
    <xf numFmtId="0" fontId="0" fillId="0" borderId="0" xfId="0" applyProtection="1"/>
    <xf numFmtId="0" fontId="0" fillId="0" borderId="0" xfId="0" quotePrefix="1" applyProtection="1"/>
    <xf numFmtId="0" fontId="0" fillId="0" borderId="0" xfId="0" applyAlignment="1" applyProtection="1">
      <alignment wrapText="1"/>
    </xf>
    <xf numFmtId="0" fontId="1" fillId="2" borderId="0" xfId="0" applyFont="1" applyFill="1" applyProtection="1"/>
    <xf numFmtId="0" fontId="1" fillId="4" borderId="0" xfId="0" applyFont="1" applyFill="1" applyProtection="1"/>
    <xf numFmtId="0" fontId="1" fillId="2" borderId="9" xfId="0" applyFont="1" applyFill="1" applyBorder="1" applyAlignment="1" applyProtection="1">
      <alignment wrapText="1"/>
    </xf>
    <xf numFmtId="0" fontId="1" fillId="4" borderId="9" xfId="0" applyFont="1" applyFill="1" applyBorder="1" applyAlignment="1" applyProtection="1">
      <alignment wrapText="1"/>
    </xf>
    <xf numFmtId="0" fontId="1" fillId="5" borderId="9" xfId="0" applyFont="1" applyFill="1" applyBorder="1" applyAlignment="1" applyProtection="1">
      <alignment wrapText="1"/>
    </xf>
    <xf numFmtId="0" fontId="0" fillId="3" borderId="0" xfId="0" applyFill="1" applyProtection="1"/>
    <xf numFmtId="166" fontId="0" fillId="5" borderId="9" xfId="1" applyNumberFormat="1" applyFont="1" applyFill="1" applyBorder="1"/>
    <xf numFmtId="168" fontId="0" fillId="5" borderId="9" xfId="1" applyNumberFormat="1" applyFont="1" applyFill="1" applyBorder="1"/>
    <xf numFmtId="166" fontId="1" fillId="2" borderId="0" xfId="1" applyNumberFormat="1" applyFont="1" applyFill="1" applyProtection="1"/>
    <xf numFmtId="166" fontId="1" fillId="2" borderId="9" xfId="1" applyNumberFormat="1" applyFont="1" applyFill="1" applyBorder="1" applyAlignment="1" applyProtection="1">
      <alignment wrapText="1"/>
    </xf>
    <xf numFmtId="166" fontId="0" fillId="2" borderId="0" xfId="1" applyNumberFormat="1" applyFont="1" applyFill="1" applyProtection="1">
      <protection locked="0"/>
    </xf>
    <xf numFmtId="0" fontId="1" fillId="0" borderId="0" xfId="0" applyFont="1"/>
    <xf numFmtId="166" fontId="0" fillId="5" borderId="9" xfId="1" quotePrefix="1" applyNumberFormat="1" applyFont="1" applyFill="1" applyBorder="1"/>
    <xf numFmtId="0" fontId="0" fillId="4" borderId="0" xfId="0" quotePrefix="1" applyFill="1" applyProtection="1">
      <protection locked="0"/>
    </xf>
    <xf numFmtId="0" fontId="0" fillId="0" borderId="19" xfId="0" applyBorder="1" applyAlignment="1">
      <alignment horizontal="left" vertical="center" wrapText="1"/>
    </xf>
    <xf numFmtId="0" fontId="0" fillId="0" borderId="19" xfId="0" applyBorder="1" applyAlignment="1">
      <alignment wrapText="1"/>
    </xf>
    <xf numFmtId="0" fontId="0" fillId="0" borderId="20" xfId="0" applyBorder="1" applyAlignment="1">
      <alignment horizontal="left" vertical="center" wrapText="1"/>
    </xf>
    <xf numFmtId="0" fontId="0" fillId="0" borderId="0" xfId="0"/>
    <xf numFmtId="0" fontId="0" fillId="0" borderId="0" xfId="0" applyProtection="1"/>
    <xf numFmtId="0" fontId="0" fillId="0" borderId="0" xfId="0" applyFill="1" applyProtection="1"/>
    <xf numFmtId="0" fontId="0" fillId="0" borderId="20" xfId="0" applyBorder="1" applyAlignment="1">
      <alignment horizontal="left" vertical="center"/>
    </xf>
    <xf numFmtId="0" fontId="0" fillId="0" borderId="20" xfId="0" applyBorder="1" applyAlignment="1">
      <alignment wrapText="1"/>
    </xf>
    <xf numFmtId="0" fontId="1" fillId="4" borderId="23" xfId="0" applyFont="1" applyFill="1" applyBorder="1" applyProtection="1"/>
    <xf numFmtId="0" fontId="1" fillId="4" borderId="24" xfId="0" applyFont="1" applyFill="1" applyBorder="1" applyAlignment="1" applyProtection="1">
      <alignment wrapText="1"/>
    </xf>
    <xf numFmtId="0" fontId="0" fillId="4" borderId="23" xfId="0" applyFill="1" applyBorder="1" applyProtection="1">
      <protection locked="0"/>
    </xf>
    <xf numFmtId="0" fontId="10" fillId="0" borderId="0" xfId="0" applyFont="1" applyAlignment="1" applyProtection="1">
      <alignment horizontal="center"/>
    </xf>
    <xf numFmtId="0" fontId="1" fillId="8" borderId="19" xfId="0" applyFont="1" applyFill="1" applyBorder="1" applyAlignment="1" applyProtection="1">
      <alignment wrapText="1"/>
    </xf>
    <xf numFmtId="0" fontId="1" fillId="8" borderId="20" xfId="0" applyFont="1" applyFill="1" applyBorder="1" applyAlignment="1" applyProtection="1">
      <alignment wrapText="1"/>
    </xf>
    <xf numFmtId="166" fontId="0" fillId="8" borderId="5" xfId="1" applyNumberFormat="1" applyFont="1" applyFill="1" applyBorder="1" applyProtection="1"/>
    <xf numFmtId="0" fontId="0" fillId="8" borderId="6" xfId="1" applyNumberFormat="1" applyFont="1" applyFill="1" applyBorder="1" applyProtection="1"/>
    <xf numFmtId="0" fontId="14" fillId="6" borderId="0" xfId="3" applyFont="1" applyFill="1" applyAlignment="1">
      <alignment vertical="center"/>
    </xf>
    <xf numFmtId="0" fontId="15" fillId="6" borderId="0" xfId="3" applyFont="1" applyFill="1" applyAlignment="1">
      <alignment horizontal="right" vertical="center"/>
    </xf>
    <xf numFmtId="0" fontId="16" fillId="6" borderId="0" xfId="3" applyFont="1" applyFill="1" applyAlignment="1">
      <alignment vertical="center"/>
    </xf>
    <xf numFmtId="0" fontId="14" fillId="6" borderId="18" xfId="3" applyFont="1" applyFill="1" applyBorder="1" applyAlignment="1">
      <alignment horizontal="center" vertical="center"/>
    </xf>
    <xf numFmtId="0" fontId="14" fillId="6" borderId="19" xfId="3" applyFont="1" applyFill="1" applyBorder="1" applyAlignment="1">
      <alignment horizontal="right" vertical="center"/>
    </xf>
    <xf numFmtId="0" fontId="18" fillId="6" borderId="0" xfId="3" applyFont="1" applyFill="1" applyAlignment="1">
      <alignment vertical="center"/>
    </xf>
    <xf numFmtId="0" fontId="19" fillId="6" borderId="0" xfId="3" applyFont="1" applyFill="1" applyAlignment="1">
      <alignment vertical="center"/>
    </xf>
    <xf numFmtId="0" fontId="16" fillId="6" borderId="0" xfId="3" applyFont="1" applyFill="1" applyAlignment="1">
      <alignment horizontal="right" vertical="center"/>
    </xf>
    <xf numFmtId="0" fontId="16" fillId="6" borderId="0" xfId="3" applyFont="1" applyFill="1" applyAlignment="1">
      <alignment horizontal="left" vertical="center"/>
    </xf>
    <xf numFmtId="0" fontId="14" fillId="6" borderId="18" xfId="3" applyFont="1" applyFill="1" applyBorder="1" applyAlignment="1">
      <alignment vertical="center"/>
    </xf>
    <xf numFmtId="0" fontId="14" fillId="6" borderId="19" xfId="3" applyFont="1" applyFill="1" applyBorder="1" applyAlignment="1">
      <alignment vertical="center"/>
    </xf>
    <xf numFmtId="0" fontId="14" fillId="6" borderId="10" xfId="3" applyFont="1" applyFill="1" applyBorder="1" applyAlignment="1">
      <alignment vertical="center"/>
    </xf>
    <xf numFmtId="0" fontId="14" fillId="6" borderId="11" xfId="3" applyFont="1" applyFill="1" applyBorder="1" applyAlignment="1">
      <alignment vertical="center"/>
    </xf>
    <xf numFmtId="0" fontId="20" fillId="6" borderId="13" xfId="3" applyFont="1" applyFill="1" applyBorder="1" applyAlignment="1">
      <alignment vertical="center"/>
    </xf>
    <xf numFmtId="0" fontId="20" fillId="6" borderId="0" xfId="3" applyFont="1" applyFill="1" applyAlignment="1">
      <alignment vertical="center"/>
    </xf>
    <xf numFmtId="0" fontId="20" fillId="6" borderId="15" xfId="3" applyFont="1" applyFill="1" applyBorder="1" applyAlignment="1">
      <alignment vertical="center"/>
    </xf>
    <xf numFmtId="0" fontId="20" fillId="6" borderId="16" xfId="3" applyFont="1" applyFill="1" applyBorder="1" applyAlignment="1">
      <alignment vertical="center"/>
    </xf>
    <xf numFmtId="0" fontId="14" fillId="6" borderId="16" xfId="3" applyFont="1" applyFill="1" applyBorder="1" applyAlignment="1">
      <alignment vertical="center"/>
    </xf>
    <xf numFmtId="0" fontId="14" fillId="6" borderId="15" xfId="3" applyFont="1" applyFill="1" applyBorder="1" applyAlignment="1">
      <alignment vertical="center"/>
    </xf>
    <xf numFmtId="169" fontId="14" fillId="6" borderId="12" xfId="3" applyNumberFormat="1" applyFont="1" applyFill="1" applyBorder="1" applyAlignment="1">
      <alignment vertical="center"/>
    </xf>
    <xf numFmtId="0" fontId="14" fillId="6" borderId="22" xfId="3" applyFont="1" applyFill="1" applyBorder="1" applyAlignment="1">
      <alignment vertical="center"/>
    </xf>
    <xf numFmtId="0" fontId="14" fillId="6" borderId="5" xfId="3" applyFont="1" applyFill="1" applyBorder="1" applyAlignment="1">
      <alignment vertical="center"/>
    </xf>
    <xf numFmtId="3" fontId="14" fillId="6" borderId="21" xfId="3" applyNumberFormat="1" applyFont="1" applyFill="1" applyBorder="1" applyAlignment="1">
      <alignment vertical="center"/>
    </xf>
    <xf numFmtId="0" fontId="23" fillId="6" borderId="16" xfId="3" applyFont="1" applyFill="1" applyBorder="1" applyAlignment="1">
      <alignment vertical="center"/>
    </xf>
    <xf numFmtId="0" fontId="14" fillId="6" borderId="36" xfId="3" applyFont="1" applyFill="1" applyBorder="1" applyAlignment="1">
      <alignment vertical="center"/>
    </xf>
    <xf numFmtId="0" fontId="24" fillId="6" borderId="0" xfId="3" applyFont="1" applyFill="1" applyAlignment="1">
      <alignment horizontal="left" vertical="center"/>
    </xf>
    <xf numFmtId="0" fontId="25" fillId="6" borderId="19" xfId="3" applyFont="1" applyFill="1" applyBorder="1" applyAlignment="1">
      <alignment horizontal="right" vertical="center"/>
    </xf>
    <xf numFmtId="0" fontId="26" fillId="6" borderId="0" xfId="3" applyFont="1" applyFill="1" applyAlignment="1">
      <alignment vertical="center"/>
    </xf>
    <xf numFmtId="0" fontId="14" fillId="6" borderId="33" xfId="3" applyFont="1" applyFill="1" applyBorder="1" applyAlignment="1">
      <alignment vertical="center"/>
    </xf>
    <xf numFmtId="0" fontId="26" fillId="6" borderId="9" xfId="3" applyFont="1" applyFill="1" applyBorder="1" applyAlignment="1">
      <alignment horizontal="center" vertical="center"/>
    </xf>
    <xf numFmtId="0" fontId="14" fillId="6" borderId="11" xfId="3" quotePrefix="1" applyFont="1" applyFill="1" applyBorder="1" applyAlignment="1">
      <alignment horizontal="center" vertical="center"/>
    </xf>
    <xf numFmtId="169" fontId="28" fillId="6" borderId="11" xfId="3" quotePrefix="1" applyNumberFormat="1" applyFont="1" applyFill="1" applyBorder="1" applyAlignment="1">
      <alignment horizontal="center" vertical="center"/>
    </xf>
    <xf numFmtId="167" fontId="14" fillId="6" borderId="0" xfId="3" applyNumberFormat="1" applyFont="1" applyFill="1" applyAlignment="1">
      <alignment horizontal="center" vertical="center"/>
    </xf>
    <xf numFmtId="167" fontId="28" fillId="6" borderId="0" xfId="3" applyNumberFormat="1" applyFont="1" applyFill="1" applyAlignment="1">
      <alignment horizontal="center" vertical="center"/>
    </xf>
    <xf numFmtId="0" fontId="29" fillId="6" borderId="15" xfId="3" applyFont="1" applyFill="1" applyBorder="1" applyAlignment="1">
      <alignment vertical="center"/>
    </xf>
    <xf numFmtId="0" fontId="29" fillId="6" borderId="16" xfId="3" applyFont="1" applyFill="1" applyBorder="1" applyAlignment="1">
      <alignment horizontal="left" vertical="center"/>
    </xf>
    <xf numFmtId="0" fontId="29" fillId="6" borderId="16" xfId="3" applyFont="1" applyFill="1" applyBorder="1" applyAlignment="1">
      <alignment vertical="center"/>
    </xf>
    <xf numFmtId="169" fontId="29" fillId="6" borderId="17" xfId="3" applyNumberFormat="1" applyFont="1" applyFill="1" applyBorder="1" applyAlignment="1">
      <alignment vertical="center"/>
    </xf>
    <xf numFmtId="0" fontId="31" fillId="0" borderId="0" xfId="5" applyFont="1"/>
    <xf numFmtId="0" fontId="32" fillId="10" borderId="0" xfId="5" applyFont="1" applyFill="1" applyAlignment="1">
      <alignment horizontal="center"/>
    </xf>
    <xf numFmtId="0" fontId="31" fillId="10" borderId="0" xfId="5" applyFont="1" applyFill="1"/>
    <xf numFmtId="0" fontId="31" fillId="10" borderId="0" xfId="5" applyFont="1" applyFill="1" applyAlignment="1">
      <alignment horizontal="left"/>
    </xf>
    <xf numFmtId="10" fontId="31" fillId="10" borderId="0" xfId="5" applyNumberFormat="1" applyFont="1" applyFill="1" applyAlignment="1">
      <alignment horizontal="left"/>
    </xf>
    <xf numFmtId="10" fontId="31" fillId="0" borderId="0" xfId="5" applyNumberFormat="1" applyFont="1" applyAlignment="1">
      <alignment horizontal="left"/>
    </xf>
    <xf numFmtId="2" fontId="33" fillId="10" borderId="0" xfId="5" applyNumberFormat="1" applyFont="1" applyFill="1" applyAlignment="1">
      <alignment horizontal="left"/>
    </xf>
    <xf numFmtId="0" fontId="33" fillId="10" borderId="0" xfId="5" applyFont="1" applyFill="1" applyAlignment="1">
      <alignment horizontal="left"/>
    </xf>
    <xf numFmtId="0" fontId="31" fillId="0" borderId="0" xfId="5" applyFont="1" applyAlignment="1">
      <alignment horizontal="left"/>
    </xf>
    <xf numFmtId="10" fontId="31" fillId="0" borderId="0" xfId="5" applyNumberFormat="1" applyFont="1"/>
    <xf numFmtId="0" fontId="32" fillId="0" borderId="0" xfId="5" applyFont="1" applyAlignment="1">
      <alignment horizontal="left"/>
    </xf>
    <xf numFmtId="0" fontId="32" fillId="0" borderId="0" xfId="5" applyFont="1" applyAlignment="1">
      <alignment horizontal="center"/>
    </xf>
    <xf numFmtId="0" fontId="31" fillId="11" borderId="0" xfId="5" applyFont="1" applyFill="1" applyAlignment="1">
      <alignment horizontal="left"/>
    </xf>
    <xf numFmtId="0" fontId="32" fillId="11" borderId="0" xfId="5" applyFont="1" applyFill="1" applyAlignment="1">
      <alignment horizontal="center"/>
    </xf>
    <xf numFmtId="0" fontId="31" fillId="11" borderId="0" xfId="5" applyFont="1" applyFill="1"/>
    <xf numFmtId="0" fontId="31" fillId="11" borderId="0" xfId="5" applyFont="1" applyFill="1" applyAlignment="1">
      <alignment horizontal="center"/>
    </xf>
    <xf numFmtId="0" fontId="31" fillId="0" borderId="0" xfId="5" applyFont="1" applyAlignment="1">
      <alignment horizontal="center"/>
    </xf>
    <xf numFmtId="0" fontId="30" fillId="0" borderId="0" xfId="5"/>
    <xf numFmtId="0" fontId="35" fillId="0" borderId="0" xfId="5" applyFont="1" applyAlignment="1">
      <alignment vertical="center"/>
    </xf>
    <xf numFmtId="0" fontId="32" fillId="0" borderId="0" xfId="5" applyFont="1"/>
    <xf numFmtId="0" fontId="30" fillId="0" borderId="0" xfId="5" applyAlignment="1">
      <alignment vertical="center"/>
    </xf>
    <xf numFmtId="0" fontId="41" fillId="0" borderId="0" xfId="5" applyFont="1" applyAlignment="1">
      <alignment horizontal="center" vertical="center"/>
    </xf>
    <xf numFmtId="0" fontId="42" fillId="12" borderId="1" xfId="5" applyFont="1" applyFill="1" applyBorder="1" applyAlignment="1">
      <alignment vertical="center"/>
    </xf>
    <xf numFmtId="0" fontId="44" fillId="12" borderId="2" xfId="5" applyFont="1" applyFill="1" applyBorder="1" applyAlignment="1">
      <alignment vertical="center"/>
    </xf>
    <xf numFmtId="0" fontId="45" fillId="12" borderId="2" xfId="5" applyFont="1" applyFill="1" applyBorder="1" applyAlignment="1">
      <alignment horizontal="center" vertical="center"/>
    </xf>
    <xf numFmtId="0" fontId="46" fillId="13" borderId="39" xfId="5" applyFont="1" applyFill="1" applyBorder="1" applyAlignment="1" applyProtection="1">
      <alignment horizontal="center" vertical="center"/>
      <protection locked="0"/>
    </xf>
    <xf numFmtId="0" fontId="47" fillId="7" borderId="3" xfId="5" applyFont="1" applyFill="1" applyBorder="1" applyAlignment="1">
      <alignment vertical="center"/>
    </xf>
    <xf numFmtId="0" fontId="47" fillId="0" borderId="0" xfId="5" applyFont="1" applyAlignment="1" applyProtection="1">
      <alignment vertical="center"/>
      <protection locked="0"/>
    </xf>
    <xf numFmtId="0" fontId="30" fillId="0" borderId="7" xfId="5" applyBorder="1"/>
    <xf numFmtId="0" fontId="30" fillId="0" borderId="8" xfId="5" applyBorder="1" applyAlignment="1">
      <alignment vertical="center"/>
    </xf>
    <xf numFmtId="0" fontId="48" fillId="0" borderId="7" xfId="5" applyFont="1" applyBorder="1"/>
    <xf numFmtId="0" fontId="49" fillId="0" borderId="0" xfId="5" applyFont="1" applyAlignment="1">
      <alignment horizontal="center" vertical="center" wrapText="1"/>
    </xf>
    <xf numFmtId="0" fontId="49" fillId="0" borderId="0" xfId="5" applyFont="1" applyAlignment="1">
      <alignment horizontal="center" wrapText="1"/>
    </xf>
    <xf numFmtId="0" fontId="49" fillId="0" borderId="0" xfId="5" applyFont="1"/>
    <xf numFmtId="0" fontId="48" fillId="0" borderId="8" xfId="5" applyFont="1" applyBorder="1"/>
    <xf numFmtId="0" fontId="48" fillId="0" borderId="0" xfId="5" applyFont="1"/>
    <xf numFmtId="0" fontId="50" fillId="0" borderId="0" xfId="5" applyFont="1"/>
    <xf numFmtId="0" fontId="50" fillId="0" borderId="0" xfId="5" applyFont="1" applyAlignment="1">
      <alignment vertical="center" wrapText="1"/>
    </xf>
    <xf numFmtId="0" fontId="50" fillId="0" borderId="0" xfId="5" applyFont="1" applyAlignment="1">
      <alignment horizontal="center"/>
    </xf>
    <xf numFmtId="4" fontId="51" fillId="13" borderId="38" xfId="5" applyNumberFormat="1" applyFont="1" applyFill="1" applyBorder="1" applyAlignment="1" applyProtection="1">
      <alignment horizontal="center" vertical="center"/>
      <protection locked="0"/>
    </xf>
    <xf numFmtId="0" fontId="52" fillId="0" borderId="0" xfId="5" quotePrefix="1" applyFont="1" applyAlignment="1">
      <alignment horizontal="center" vertical="center"/>
    </xf>
    <xf numFmtId="10" fontId="51" fillId="6" borderId="17" xfId="5" applyNumberFormat="1" applyFont="1" applyFill="1" applyBorder="1" applyAlignment="1">
      <alignment horizontal="center" vertical="center"/>
    </xf>
    <xf numFmtId="0" fontId="52" fillId="0" borderId="0" xfId="5" applyFont="1"/>
    <xf numFmtId="0" fontId="30" fillId="0" borderId="8" xfId="5" applyBorder="1"/>
    <xf numFmtId="0" fontId="49" fillId="0" borderId="0" xfId="5" applyFont="1" applyAlignment="1">
      <alignment horizontal="center"/>
    </xf>
    <xf numFmtId="169" fontId="51" fillId="13" borderId="38" xfId="5" applyNumberFormat="1" applyFont="1" applyFill="1" applyBorder="1" applyAlignment="1" applyProtection="1">
      <alignment horizontal="center" vertical="center"/>
      <protection locked="0"/>
    </xf>
    <xf numFmtId="4" fontId="51" fillId="6" borderId="17" xfId="5" applyNumberFormat="1" applyFont="1" applyFill="1" applyBorder="1" applyAlignment="1">
      <alignment horizontal="center" vertical="center"/>
    </xf>
    <xf numFmtId="170" fontId="50" fillId="6" borderId="17" xfId="5" applyNumberFormat="1" applyFont="1" applyFill="1" applyBorder="1" applyAlignment="1">
      <alignment horizontal="center" vertical="center"/>
    </xf>
    <xf numFmtId="0" fontId="52" fillId="14" borderId="0" xfId="5" quotePrefix="1" applyFont="1" applyFill="1" applyAlignment="1">
      <alignment horizontal="center" vertical="center"/>
    </xf>
    <xf numFmtId="4" fontId="51" fillId="15" borderId="0" xfId="5" applyNumberFormat="1" applyFont="1" applyFill="1" applyAlignment="1">
      <alignment horizontal="center" vertical="center"/>
    </xf>
    <xf numFmtId="0" fontId="52" fillId="0" borderId="0" xfId="5" applyFont="1" applyAlignment="1">
      <alignment horizontal="center" vertical="center"/>
    </xf>
    <xf numFmtId="170" fontId="51" fillId="6" borderId="17" xfId="5" applyNumberFormat="1" applyFont="1" applyFill="1" applyBorder="1" applyAlignment="1">
      <alignment horizontal="center" vertical="center"/>
    </xf>
    <xf numFmtId="170" fontId="50" fillId="6" borderId="40" xfId="5" applyNumberFormat="1" applyFont="1" applyFill="1" applyBorder="1" applyAlignment="1">
      <alignment horizontal="center" vertical="center"/>
    </xf>
    <xf numFmtId="0" fontId="55" fillId="0" borderId="7" xfId="5" applyFont="1" applyBorder="1" applyAlignment="1">
      <alignment vertical="center"/>
    </xf>
    <xf numFmtId="10" fontId="51" fillId="13" borderId="38" xfId="5" applyNumberFormat="1" applyFont="1" applyFill="1" applyBorder="1" applyAlignment="1" applyProtection="1">
      <alignment horizontal="center" vertical="center"/>
      <protection locked="0"/>
    </xf>
    <xf numFmtId="169" fontId="50" fillId="6" borderId="40" xfId="5" applyNumberFormat="1" applyFont="1" applyFill="1" applyBorder="1" applyAlignment="1">
      <alignment horizontal="center" vertical="center"/>
    </xf>
    <xf numFmtId="0" fontId="30" fillId="0" borderId="4" xfId="5" applyBorder="1"/>
    <xf numFmtId="169" fontId="51" fillId="15" borderId="5" xfId="5" applyNumberFormat="1" applyFont="1" applyFill="1" applyBorder="1" applyAlignment="1">
      <alignment horizontal="center" vertical="center"/>
    </xf>
    <xf numFmtId="0" fontId="55" fillId="14" borderId="5" xfId="5" applyFont="1" applyFill="1" applyBorder="1" applyAlignment="1">
      <alignment horizontal="center" vertical="center"/>
    </xf>
    <xf numFmtId="10" fontId="51" fillId="15" borderId="5" xfId="5" applyNumberFormat="1" applyFont="1" applyFill="1" applyBorder="1" applyAlignment="1">
      <alignment horizontal="center" vertical="center"/>
    </xf>
    <xf numFmtId="0" fontId="55" fillId="14" borderId="5" xfId="5" quotePrefix="1" applyFont="1" applyFill="1" applyBorder="1" applyAlignment="1">
      <alignment horizontal="center" vertical="center"/>
    </xf>
    <xf numFmtId="169" fontId="50" fillId="15" borderId="5" xfId="5" applyNumberFormat="1" applyFont="1" applyFill="1" applyBorder="1" applyAlignment="1">
      <alignment horizontal="center" vertical="center"/>
    </xf>
    <xf numFmtId="0" fontId="30" fillId="14" borderId="5" xfId="5" applyFill="1" applyBorder="1"/>
    <xf numFmtId="0" fontId="30" fillId="0" borderId="5" xfId="5" applyBorder="1"/>
    <xf numFmtId="0" fontId="30" fillId="0" borderId="6" xfId="5" applyBorder="1"/>
    <xf numFmtId="169" fontId="51" fillId="15" borderId="0" xfId="5" applyNumberFormat="1" applyFont="1" applyFill="1" applyAlignment="1">
      <alignment horizontal="center" vertical="center"/>
    </xf>
    <xf numFmtId="0" fontId="55" fillId="14" borderId="0" xfId="5" applyFont="1" applyFill="1" applyAlignment="1">
      <alignment horizontal="center" vertical="center"/>
    </xf>
    <xf numFmtId="10" fontId="51" fillId="15" borderId="0" xfId="5" applyNumberFormat="1" applyFont="1" applyFill="1" applyAlignment="1">
      <alignment horizontal="center" vertical="center"/>
    </xf>
    <xf numFmtId="0" fontId="55" fillId="14" borderId="0" xfId="5" quotePrefix="1" applyFont="1" applyFill="1" applyAlignment="1">
      <alignment horizontal="center" vertical="center"/>
    </xf>
    <xf numFmtId="169" fontId="50" fillId="15" borderId="0" xfId="5" applyNumberFormat="1" applyFont="1" applyFill="1" applyAlignment="1">
      <alignment horizontal="center" vertical="center"/>
    </xf>
    <xf numFmtId="0" fontId="30" fillId="14" borderId="0" xfId="5" applyFill="1"/>
    <xf numFmtId="0" fontId="56" fillId="12" borderId="1" xfId="5" applyFont="1" applyFill="1" applyBorder="1" applyAlignment="1">
      <alignment vertical="center"/>
    </xf>
    <xf numFmtId="0" fontId="57" fillId="0" borderId="7" xfId="5" applyFont="1" applyBorder="1" applyAlignment="1">
      <alignment vertical="center"/>
    </xf>
    <xf numFmtId="169" fontId="51" fillId="6" borderId="17" xfId="5" applyNumberFormat="1" applyFont="1" applyFill="1" applyBorder="1" applyAlignment="1">
      <alignment horizontal="center" vertical="center"/>
    </xf>
    <xf numFmtId="0" fontId="55" fillId="0" borderId="0" xfId="5" quotePrefix="1" applyFont="1" applyAlignment="1">
      <alignment horizontal="center" vertical="center"/>
    </xf>
    <xf numFmtId="0" fontId="58" fillId="0" borderId="0" xfId="5" quotePrefix="1" applyFont="1" applyAlignment="1">
      <alignment horizontal="center" vertical="center"/>
    </xf>
    <xf numFmtId="0" fontId="58" fillId="14" borderId="0" xfId="5" quotePrefix="1" applyFont="1" applyFill="1" applyAlignment="1">
      <alignment horizontal="center" vertical="center"/>
    </xf>
    <xf numFmtId="4" fontId="50" fillId="15" borderId="8" xfId="5" applyNumberFormat="1" applyFont="1" applyFill="1" applyBorder="1" applyAlignment="1">
      <alignment horizontal="center" vertical="center"/>
    </xf>
    <xf numFmtId="0" fontId="57" fillId="0" borderId="0" xfId="5" applyFont="1" applyAlignment="1">
      <alignment vertical="center"/>
    </xf>
    <xf numFmtId="0" fontId="59" fillId="0" borderId="0" xfId="5" applyFont="1"/>
    <xf numFmtId="4" fontId="50" fillId="6" borderId="17" xfId="5" applyNumberFormat="1" applyFont="1" applyFill="1" applyBorder="1" applyAlignment="1">
      <alignment horizontal="center" vertical="center"/>
    </xf>
    <xf numFmtId="0" fontId="58" fillId="0" borderId="0" xfId="5" applyFont="1" applyAlignment="1">
      <alignment horizontal="center" vertical="center"/>
    </xf>
    <xf numFmtId="0" fontId="51" fillId="6" borderId="17" xfId="5" applyFont="1" applyFill="1" applyBorder="1" applyAlignment="1">
      <alignment horizontal="center" vertical="center"/>
    </xf>
    <xf numFmtId="4" fontId="50" fillId="6" borderId="40" xfId="5" applyNumberFormat="1" applyFont="1" applyFill="1" applyBorder="1" applyAlignment="1">
      <alignment horizontal="center" vertical="center"/>
    </xf>
    <xf numFmtId="0" fontId="48" fillId="0" borderId="7" xfId="5" applyFont="1" applyBorder="1" applyAlignment="1">
      <alignment horizontal="center" vertical="center"/>
    </xf>
    <xf numFmtId="0" fontId="48" fillId="0" borderId="0" xfId="5" applyFont="1" applyAlignment="1">
      <alignment horizontal="center" vertical="center"/>
    </xf>
    <xf numFmtId="0" fontId="49" fillId="0" borderId="0" xfId="5" applyFont="1" applyAlignment="1">
      <alignment horizontal="center" vertical="center"/>
    </xf>
    <xf numFmtId="0" fontId="54" fillId="0" borderId="8" xfId="5" applyFont="1" applyBorder="1" applyAlignment="1">
      <alignment horizontal="center" vertical="center" wrapText="1"/>
    </xf>
    <xf numFmtId="3" fontId="51" fillId="13" borderId="38" xfId="5" applyNumberFormat="1" applyFont="1" applyFill="1" applyBorder="1" applyAlignment="1" applyProtection="1">
      <alignment horizontal="center" vertical="center"/>
      <protection locked="0"/>
    </xf>
    <xf numFmtId="0" fontId="60" fillId="0" borderId="0" xfId="5" applyFont="1" applyAlignment="1">
      <alignment horizontal="center" vertical="center"/>
    </xf>
    <xf numFmtId="0" fontId="60" fillId="0" borderId="0" xfId="5" quotePrefix="1" applyFont="1" applyAlignment="1">
      <alignment horizontal="center" vertical="center"/>
    </xf>
    <xf numFmtId="0" fontId="47" fillId="0" borderId="0" xfId="5" applyFont="1" applyAlignment="1">
      <alignment vertical="center"/>
    </xf>
    <xf numFmtId="0" fontId="44" fillId="0" borderId="0" xfId="5" applyFont="1" applyAlignment="1">
      <alignment horizontal="right" vertical="center"/>
    </xf>
    <xf numFmtId="0" fontId="30" fillId="0" borderId="0" xfId="5" applyAlignment="1">
      <alignment horizontal="center" vertical="center"/>
    </xf>
    <xf numFmtId="0" fontId="61" fillId="0" borderId="0" xfId="5" applyFont="1" applyAlignment="1">
      <alignment horizontal="center" vertical="center" wrapText="1"/>
    </xf>
    <xf numFmtId="3" fontId="62" fillId="0" borderId="0" xfId="5" applyNumberFormat="1" applyFont="1" applyAlignment="1">
      <alignment horizontal="center" vertical="center"/>
    </xf>
    <xf numFmtId="10" fontId="62" fillId="0" borderId="0" xfId="6" applyNumberFormat="1" applyFont="1" applyFill="1" applyBorder="1" applyAlignment="1" applyProtection="1">
      <alignment horizontal="center" vertical="center"/>
    </xf>
    <xf numFmtId="172" fontId="62" fillId="0" borderId="0" xfId="5" applyNumberFormat="1" applyFont="1" applyAlignment="1">
      <alignment horizontal="center" vertical="center"/>
    </xf>
    <xf numFmtId="172" fontId="63" fillId="0" borderId="0" xfId="5" applyNumberFormat="1" applyFont="1" applyAlignment="1">
      <alignment horizontal="center" vertical="center"/>
    </xf>
    <xf numFmtId="0" fontId="60" fillId="0" borderId="0" xfId="5" applyFont="1"/>
    <xf numFmtId="0" fontId="30" fillId="0" borderId="7" xfId="5" applyBorder="1" applyAlignment="1">
      <alignment horizontal="center" vertical="center"/>
    </xf>
    <xf numFmtId="0" fontId="30" fillId="0" borderId="8" xfId="5" applyBorder="1" applyAlignment="1">
      <alignment horizontal="center" vertical="center"/>
    </xf>
    <xf numFmtId="0" fontId="0" fillId="3" borderId="0" xfId="0" applyFill="1" applyAlignment="1" applyProtection="1">
      <alignment wrapText="1"/>
    </xf>
    <xf numFmtId="0" fontId="0" fillId="3" borderId="0" xfId="0" applyFill="1" applyBorder="1" applyProtection="1"/>
    <xf numFmtId="0" fontId="0" fillId="0" borderId="0" xfId="0" applyFill="1" applyBorder="1" applyProtection="1"/>
    <xf numFmtId="0" fontId="4" fillId="9" borderId="38" xfId="0" applyFont="1" applyFill="1" applyBorder="1" applyAlignment="1" applyProtection="1">
      <alignment horizontal="center" vertical="center"/>
      <protection locked="0"/>
    </xf>
    <xf numFmtId="0" fontId="51" fillId="13" borderId="38" xfId="5" applyFont="1" applyFill="1" applyBorder="1" applyAlignment="1" applyProtection="1">
      <alignment horizontal="center" vertical="center"/>
      <protection locked="0"/>
    </xf>
    <xf numFmtId="0" fontId="1" fillId="3" borderId="0" xfId="0" applyFont="1" applyFill="1" applyBorder="1" applyAlignment="1" applyProtection="1">
      <alignment vertical="top" wrapText="1"/>
    </xf>
    <xf numFmtId="0" fontId="1" fillId="3" borderId="42"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4" fillId="9" borderId="43" xfId="0" applyFont="1" applyFill="1" applyBorder="1" applyAlignment="1" applyProtection="1">
      <alignment horizontal="center" vertical="center"/>
      <protection locked="0"/>
    </xf>
    <xf numFmtId="0" fontId="4" fillId="9" borderId="44" xfId="0" applyFont="1" applyFill="1" applyBorder="1" applyAlignment="1" applyProtection="1">
      <alignment horizontal="center" vertical="center"/>
      <protection locked="0"/>
    </xf>
    <xf numFmtId="0" fontId="4" fillId="9" borderId="31"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top" wrapText="1"/>
    </xf>
    <xf numFmtId="169" fontId="4" fillId="6" borderId="17" xfId="0" applyNumberFormat="1" applyFont="1" applyFill="1" applyBorder="1" applyAlignment="1" applyProtection="1">
      <alignment horizontal="center" vertical="center"/>
    </xf>
    <xf numFmtId="0" fontId="0" fillId="0" borderId="7" xfId="0" applyBorder="1" applyProtection="1"/>
    <xf numFmtId="0" fontId="0" fillId="0" borderId="0" xfId="0" applyBorder="1" applyProtection="1"/>
    <xf numFmtId="0" fontId="0" fillId="0" borderId="8" xfId="0" applyBorder="1" applyProtection="1"/>
    <xf numFmtId="0" fontId="3" fillId="3" borderId="45" xfId="0" applyFont="1" applyFill="1" applyBorder="1" applyAlignment="1" applyProtection="1">
      <alignment horizontal="center" vertical="top" wrapText="1"/>
    </xf>
    <xf numFmtId="0" fontId="1" fillId="3" borderId="46" xfId="0" applyFont="1" applyFill="1" applyBorder="1" applyAlignment="1" applyProtection="1">
      <alignment horizontal="center" vertical="top" wrapText="1"/>
    </xf>
    <xf numFmtId="0" fontId="51" fillId="13" borderId="47" xfId="5" applyFont="1" applyFill="1" applyBorder="1" applyAlignment="1" applyProtection="1">
      <alignment horizontal="center" vertical="center"/>
      <protection locked="0"/>
    </xf>
    <xf numFmtId="0" fontId="51" fillId="13" borderId="48" xfId="5" applyFont="1" applyFill="1" applyBorder="1" applyAlignment="1" applyProtection="1">
      <alignment horizontal="center" vertical="center"/>
      <protection locked="0"/>
    </xf>
    <xf numFmtId="0" fontId="0" fillId="0" borderId="5" xfId="0" applyFill="1" applyBorder="1" applyProtection="1"/>
    <xf numFmtId="0" fontId="0" fillId="0" borderId="6" xfId="0" applyFill="1" applyBorder="1" applyProtection="1"/>
    <xf numFmtId="0" fontId="0" fillId="0" borderId="8" xfId="0" applyFill="1" applyBorder="1" applyProtection="1"/>
    <xf numFmtId="0" fontId="3" fillId="17" borderId="7" xfId="0" applyFont="1" applyFill="1" applyBorder="1" applyAlignment="1" applyProtection="1">
      <alignment horizontal="center" vertical="center" wrapText="1"/>
    </xf>
    <xf numFmtId="0" fontId="3" fillId="0" borderId="4" xfId="0" applyFont="1" applyFill="1" applyBorder="1" applyAlignment="1" applyProtection="1">
      <alignment horizontal="left" vertical="center" wrapText="1"/>
    </xf>
    <xf numFmtId="0" fontId="3" fillId="3" borderId="8" xfId="0" applyFont="1" applyFill="1" applyBorder="1" applyAlignment="1" applyProtection="1">
      <alignment horizontal="center" vertical="top" wrapText="1"/>
    </xf>
    <xf numFmtId="0" fontId="0" fillId="0" borderId="0" xfId="0" applyBorder="1" applyAlignment="1" applyProtection="1">
      <alignment horizontal="center" vertical="center"/>
    </xf>
    <xf numFmtId="0" fontId="56" fillId="12" borderId="1" xfId="0" applyFont="1" applyFill="1" applyBorder="1" applyAlignment="1">
      <alignment vertical="center"/>
    </xf>
    <xf numFmtId="0" fontId="47" fillId="7" borderId="3" xfId="0" applyFont="1" applyFill="1" applyBorder="1" applyAlignment="1">
      <alignment vertical="center"/>
    </xf>
    <xf numFmtId="0" fontId="47" fillId="0" borderId="0" xfId="0" applyFont="1" applyAlignment="1" applyProtection="1">
      <alignment vertical="center"/>
      <protection locked="0"/>
    </xf>
    <xf numFmtId="172" fontId="50" fillId="16" borderId="41" xfId="0" applyNumberFormat="1" applyFont="1" applyFill="1" applyBorder="1" applyAlignment="1">
      <alignment horizontal="center" vertical="center"/>
    </xf>
    <xf numFmtId="0" fontId="78" fillId="0" borderId="0" xfId="5" applyFont="1" applyAlignment="1">
      <alignment horizontal="center"/>
    </xf>
    <xf numFmtId="0" fontId="77" fillId="0" borderId="0" xfId="0" applyFont="1" applyFill="1" applyBorder="1" applyAlignment="1">
      <alignment vertical="center"/>
    </xf>
    <xf numFmtId="0" fontId="30" fillId="0" borderId="0" xfId="5" applyFill="1"/>
    <xf numFmtId="0" fontId="14" fillId="6" borderId="19" xfId="3" applyFont="1" applyFill="1" applyBorder="1" applyAlignment="1">
      <alignment horizontal="center" vertical="center"/>
    </xf>
    <xf numFmtId="167" fontId="14" fillId="6" borderId="11" xfId="3" applyNumberFormat="1" applyFont="1" applyFill="1" applyBorder="1" applyAlignment="1">
      <alignment horizontal="center" vertical="center"/>
    </xf>
    <xf numFmtId="0" fontId="3"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1" fillId="3" borderId="0" xfId="0" applyFont="1" applyFill="1" applyBorder="1" applyAlignment="1" applyProtection="1">
      <alignment vertical="center" wrapText="1"/>
    </xf>
    <xf numFmtId="0" fontId="3" fillId="3" borderId="8" xfId="0" applyFont="1" applyFill="1" applyBorder="1" applyAlignment="1" applyProtection="1">
      <alignment horizontal="center" vertical="center" wrapText="1"/>
    </xf>
    <xf numFmtId="0" fontId="79" fillId="19" borderId="51" xfId="0" applyFont="1" applyFill="1" applyBorder="1" applyAlignment="1" applyProtection="1">
      <alignment horizontal="center" vertical="center" wrapText="1"/>
    </xf>
    <xf numFmtId="0" fontId="79" fillId="19" borderId="52" xfId="0" applyFont="1" applyFill="1" applyBorder="1" applyAlignment="1" applyProtection="1">
      <alignment horizontal="center" vertical="center" wrapText="1"/>
    </xf>
    <xf numFmtId="0" fontId="14" fillId="6" borderId="0" xfId="3" applyFont="1" applyFill="1" applyAlignment="1" applyProtection="1">
      <alignment vertical="center"/>
    </xf>
    <xf numFmtId="0" fontId="15" fillId="6" borderId="0" xfId="3" applyFont="1" applyFill="1" applyAlignment="1" applyProtection="1">
      <alignment horizontal="left" vertical="center"/>
    </xf>
    <xf numFmtId="0" fontId="15" fillId="6" borderId="0" xfId="3" applyFont="1" applyFill="1" applyAlignment="1" applyProtection="1">
      <alignment horizontal="right" vertical="center"/>
    </xf>
    <xf numFmtId="0" fontId="14" fillId="6" borderId="18" xfId="3" applyFont="1" applyFill="1" applyBorder="1" applyAlignment="1" applyProtection="1">
      <alignment horizontal="center" vertical="center"/>
    </xf>
    <xf numFmtId="0" fontId="14" fillId="6" borderId="19" xfId="3" applyFont="1" applyFill="1" applyBorder="1" applyAlignment="1" applyProtection="1">
      <alignment horizontal="center" vertical="center"/>
    </xf>
    <xf numFmtId="0" fontId="14" fillId="6" borderId="19" xfId="3" applyFont="1" applyFill="1" applyBorder="1" applyAlignment="1" applyProtection="1">
      <alignment horizontal="right" vertical="center"/>
    </xf>
    <xf numFmtId="0" fontId="19" fillId="6" borderId="0" xfId="3" applyFont="1" applyFill="1" applyAlignment="1" applyProtection="1">
      <alignment vertical="center"/>
    </xf>
    <xf numFmtId="0" fontId="16" fillId="6" borderId="0" xfId="3" applyFont="1" applyFill="1" applyAlignment="1" applyProtection="1">
      <alignment horizontal="right" vertical="center"/>
    </xf>
    <xf numFmtId="0" fontId="16" fillId="6" borderId="0" xfId="3" applyFont="1" applyFill="1" applyAlignment="1" applyProtection="1">
      <alignment horizontal="left" vertical="center"/>
    </xf>
    <xf numFmtId="0" fontId="14" fillId="6" borderId="18" xfId="3" applyFont="1" applyFill="1" applyBorder="1" applyAlignment="1" applyProtection="1">
      <alignment vertical="center"/>
    </xf>
    <xf numFmtId="0" fontId="14" fillId="6" borderId="19" xfId="3" applyFont="1" applyFill="1" applyBorder="1" applyAlignment="1" applyProtection="1">
      <alignment vertical="center"/>
    </xf>
    <xf numFmtId="0" fontId="19" fillId="6" borderId="18" xfId="3" applyFont="1" applyFill="1" applyBorder="1" applyAlignment="1" applyProtection="1">
      <alignment horizontal="left" vertical="center"/>
    </xf>
    <xf numFmtId="0" fontId="19" fillId="6" borderId="19" xfId="3" applyFont="1" applyFill="1" applyBorder="1" applyAlignment="1" applyProtection="1">
      <alignment horizontal="left" vertical="center"/>
    </xf>
    <xf numFmtId="0" fontId="14" fillId="6" borderId="10" xfId="3" applyFont="1" applyFill="1" applyBorder="1" applyAlignment="1" applyProtection="1">
      <alignment vertical="center"/>
    </xf>
    <xf numFmtId="0" fontId="14" fillId="6" borderId="11" xfId="3" applyFont="1" applyFill="1" applyBorder="1" applyAlignment="1" applyProtection="1">
      <alignment vertical="center"/>
    </xf>
    <xf numFmtId="0" fontId="20" fillId="6" borderId="13" xfId="3" applyFont="1" applyFill="1" applyBorder="1" applyAlignment="1" applyProtection="1">
      <alignment vertical="center"/>
    </xf>
    <xf numFmtId="0" fontId="20" fillId="6" borderId="0" xfId="3" applyFont="1" applyFill="1" applyAlignment="1" applyProtection="1">
      <alignment vertical="center"/>
    </xf>
    <xf numFmtId="0" fontId="20" fillId="6" borderId="15" xfId="3" applyFont="1" applyFill="1" applyBorder="1" applyAlignment="1" applyProtection="1">
      <alignment vertical="center"/>
    </xf>
    <xf numFmtId="0" fontId="20" fillId="6" borderId="16" xfId="3" applyFont="1" applyFill="1" applyBorder="1" applyAlignment="1" applyProtection="1">
      <alignment vertical="center"/>
    </xf>
    <xf numFmtId="0" fontId="14" fillId="6" borderId="16" xfId="3" applyFont="1" applyFill="1" applyBorder="1" applyAlignment="1" applyProtection="1">
      <alignment vertical="center"/>
    </xf>
    <xf numFmtId="0" fontId="14" fillId="6" borderId="15" xfId="3" applyFont="1" applyFill="1" applyBorder="1" applyAlignment="1" applyProtection="1">
      <alignment vertical="center"/>
    </xf>
    <xf numFmtId="0" fontId="21" fillId="6" borderId="32" xfId="3" applyFont="1" applyFill="1" applyBorder="1" applyAlignment="1" applyProtection="1">
      <alignment horizontal="center" vertical="center"/>
    </xf>
    <xf numFmtId="3" fontId="21" fillId="6" borderId="33" xfId="3" applyNumberFormat="1" applyFont="1" applyFill="1" applyBorder="1" applyAlignment="1" applyProtection="1">
      <alignment horizontal="center" vertical="center"/>
    </xf>
    <xf numFmtId="0" fontId="14" fillId="6" borderId="11" xfId="3" applyFont="1" applyFill="1" applyBorder="1" applyAlignment="1" applyProtection="1">
      <alignment horizontal="center" vertical="center"/>
    </xf>
    <xf numFmtId="0" fontId="14" fillId="6" borderId="12" xfId="3" applyFont="1" applyFill="1" applyBorder="1" applyAlignment="1" applyProtection="1">
      <alignment vertical="center"/>
    </xf>
    <xf numFmtId="0" fontId="14" fillId="6" borderId="15" xfId="3" applyFont="1" applyFill="1" applyBorder="1" applyAlignment="1" applyProtection="1">
      <alignment horizontal="center" vertical="center"/>
    </xf>
    <xf numFmtId="3" fontId="14" fillId="6" borderId="16" xfId="3" applyNumberFormat="1" applyFont="1" applyFill="1" applyBorder="1" applyAlignment="1" applyProtection="1">
      <alignment horizontal="center" vertical="center"/>
    </xf>
    <xf numFmtId="0" fontId="14" fillId="6" borderId="16" xfId="3" applyFont="1" applyFill="1" applyBorder="1" applyAlignment="1" applyProtection="1">
      <alignment horizontal="center" vertical="center"/>
    </xf>
    <xf numFmtId="0" fontId="14" fillId="6" borderId="17" xfId="3" applyFont="1" applyFill="1" applyBorder="1" applyAlignment="1" applyProtection="1">
      <alignment vertical="center"/>
    </xf>
    <xf numFmtId="3" fontId="14" fillId="6" borderId="16" xfId="3" applyNumberFormat="1" applyFont="1" applyFill="1" applyBorder="1" applyAlignment="1" applyProtection="1">
      <alignment vertical="center"/>
    </xf>
    <xf numFmtId="0" fontId="19" fillId="6" borderId="9" xfId="3" applyFont="1" applyFill="1" applyBorder="1" applyAlignment="1" applyProtection="1">
      <alignment horizontal="center" vertical="center"/>
    </xf>
    <xf numFmtId="0" fontId="19" fillId="6" borderId="18" xfId="3" applyFont="1" applyFill="1" applyBorder="1" applyAlignment="1" applyProtection="1">
      <alignment vertical="center"/>
    </xf>
    <xf numFmtId="0" fontId="14" fillId="6" borderId="20" xfId="3" applyFont="1" applyFill="1" applyBorder="1" applyAlignment="1" applyProtection="1">
      <alignment vertical="center"/>
    </xf>
    <xf numFmtId="167" fontId="19" fillId="6" borderId="9" xfId="3" applyNumberFormat="1" applyFont="1" applyFill="1" applyBorder="1" applyAlignment="1" applyProtection="1">
      <alignment vertical="center"/>
    </xf>
    <xf numFmtId="9" fontId="19" fillId="6" borderId="9" xfId="3" applyNumberFormat="1" applyFont="1" applyFill="1" applyBorder="1" applyAlignment="1" applyProtection="1">
      <alignment horizontal="center" vertical="center"/>
    </xf>
    <xf numFmtId="167" fontId="14" fillId="6" borderId="9" xfId="3" applyNumberFormat="1" applyFont="1" applyFill="1" applyBorder="1" applyAlignment="1" applyProtection="1">
      <alignment vertical="center"/>
    </xf>
    <xf numFmtId="3" fontId="21" fillId="6" borderId="32" xfId="3" applyNumberFormat="1" applyFont="1" applyFill="1" applyBorder="1" applyAlignment="1" applyProtection="1">
      <alignment horizontal="center" vertical="center"/>
    </xf>
    <xf numFmtId="3" fontId="14" fillId="6" borderId="15" xfId="3" applyNumberFormat="1" applyFont="1" applyFill="1" applyBorder="1" applyAlignment="1" applyProtection="1">
      <alignment horizontal="center" vertical="center"/>
    </xf>
    <xf numFmtId="0" fontId="21" fillId="6" borderId="18" xfId="3" applyFont="1" applyFill="1" applyBorder="1" applyAlignment="1" applyProtection="1">
      <alignment vertical="center"/>
    </xf>
    <xf numFmtId="169" fontId="21" fillId="6" borderId="9" xfId="3" applyNumberFormat="1" applyFont="1" applyFill="1" applyBorder="1" applyAlignment="1" applyProtection="1">
      <alignment horizontal="center" vertical="center"/>
    </xf>
    <xf numFmtId="169" fontId="19" fillId="6" borderId="9" xfId="3" applyNumberFormat="1" applyFont="1" applyFill="1" applyBorder="1" applyAlignment="1" applyProtection="1">
      <alignment horizontal="center" vertical="center"/>
    </xf>
    <xf numFmtId="169" fontId="14" fillId="6" borderId="12" xfId="3" applyNumberFormat="1" applyFont="1" applyFill="1" applyBorder="1" applyAlignment="1" applyProtection="1">
      <alignment vertical="center"/>
    </xf>
    <xf numFmtId="0" fontId="14" fillId="6" borderId="22" xfId="3" applyFont="1" applyFill="1" applyBorder="1" applyAlignment="1" applyProtection="1">
      <alignment vertical="center"/>
    </xf>
    <xf numFmtId="0" fontId="14" fillId="6" borderId="5" xfId="3" applyFont="1" applyFill="1" applyBorder="1" applyAlignment="1" applyProtection="1">
      <alignment vertical="center"/>
    </xf>
    <xf numFmtId="3" fontId="14" fillId="6" borderId="21" xfId="3" applyNumberFormat="1" applyFont="1" applyFill="1" applyBorder="1" applyAlignment="1" applyProtection="1">
      <alignment vertical="center"/>
    </xf>
    <xf numFmtId="0" fontId="23" fillId="6" borderId="15" xfId="3" applyFont="1" applyFill="1" applyBorder="1" applyAlignment="1" applyProtection="1">
      <alignment vertical="center"/>
    </xf>
    <xf numFmtId="0" fontId="23" fillId="6" borderId="16" xfId="3" applyFont="1" applyFill="1" applyBorder="1" applyAlignment="1" applyProtection="1">
      <alignment vertical="center"/>
    </xf>
    <xf numFmtId="0" fontId="23" fillId="6" borderId="16" xfId="3" applyFont="1" applyFill="1" applyBorder="1" applyAlignment="1" applyProtection="1">
      <alignment horizontal="left" vertical="center"/>
    </xf>
    <xf numFmtId="0" fontId="14" fillId="6" borderId="36" xfId="3" applyFont="1" applyFill="1" applyBorder="1" applyAlignment="1" applyProtection="1">
      <alignment vertical="center"/>
    </xf>
    <xf numFmtId="169" fontId="23" fillId="6" borderId="17" xfId="3" applyNumberFormat="1" applyFont="1" applyFill="1" applyBorder="1" applyAlignment="1" applyProtection="1">
      <alignment vertical="center"/>
    </xf>
    <xf numFmtId="3" fontId="14" fillId="9" borderId="26" xfId="3" applyNumberFormat="1" applyFont="1" applyFill="1" applyBorder="1" applyAlignment="1" applyProtection="1">
      <alignment vertical="center"/>
      <protection locked="0"/>
    </xf>
    <xf numFmtId="3" fontId="19" fillId="9" borderId="27" xfId="3" applyNumberFormat="1" applyFont="1" applyFill="1" applyBorder="1" applyAlignment="1" applyProtection="1">
      <alignment vertical="center"/>
      <protection locked="0"/>
    </xf>
    <xf numFmtId="0" fontId="30" fillId="0" borderId="0" xfId="5" applyProtection="1"/>
    <xf numFmtId="0" fontId="35" fillId="0" borderId="0" xfId="5" applyFont="1" applyAlignment="1" applyProtection="1">
      <alignment vertical="center"/>
    </xf>
    <xf numFmtId="0" fontId="35" fillId="3" borderId="0" xfId="5" applyFont="1" applyFill="1" applyAlignment="1" applyProtection="1">
      <alignment vertical="center"/>
    </xf>
    <xf numFmtId="0" fontId="30" fillId="3" borderId="0" xfId="5" applyFill="1" applyProtection="1"/>
    <xf numFmtId="0" fontId="36" fillId="3" borderId="0" xfId="5" applyFont="1" applyFill="1" applyAlignment="1" applyProtection="1">
      <alignment horizontal="center" vertical="center"/>
    </xf>
    <xf numFmtId="0" fontId="30" fillId="0" borderId="0" xfId="5" applyAlignment="1" applyProtection="1">
      <alignment vertical="center"/>
    </xf>
    <xf numFmtId="0" fontId="0" fillId="8" borderId="5" xfId="0" applyFill="1" applyBorder="1" applyProtection="1"/>
    <xf numFmtId="0" fontId="42" fillId="12" borderId="1" xfId="5" applyFont="1" applyFill="1" applyBorder="1" applyAlignment="1" applyProtection="1">
      <alignment vertical="center"/>
    </xf>
    <xf numFmtId="0" fontId="43" fillId="12" borderId="2" xfId="5" applyFont="1" applyFill="1" applyBorder="1" applyAlignment="1" applyProtection="1">
      <alignment vertical="center"/>
    </xf>
    <xf numFmtId="0" fontId="44" fillId="12" borderId="2" xfId="5" applyFont="1" applyFill="1" applyBorder="1" applyAlignment="1" applyProtection="1">
      <alignment vertical="center"/>
    </xf>
    <xf numFmtId="0" fontId="42" fillId="12" borderId="2" xfId="5" applyFont="1" applyFill="1" applyBorder="1" applyAlignment="1" applyProtection="1">
      <alignment vertical="center"/>
    </xf>
    <xf numFmtId="0" fontId="42" fillId="12" borderId="3" xfId="5" applyFont="1" applyFill="1" applyBorder="1" applyAlignment="1" applyProtection="1">
      <alignment vertical="center"/>
    </xf>
    <xf numFmtId="0" fontId="46" fillId="0" borderId="29" xfId="5" applyFont="1" applyFill="1" applyBorder="1" applyAlignment="1" applyProtection="1">
      <alignment horizontal="center" vertical="center"/>
    </xf>
    <xf numFmtId="0" fontId="0" fillId="0" borderId="49" xfId="0" applyFill="1" applyBorder="1" applyProtection="1"/>
    <xf numFmtId="0" fontId="0" fillId="0" borderId="7" xfId="0" applyFill="1" applyBorder="1" applyProtection="1"/>
    <xf numFmtId="0" fontId="0" fillId="0" borderId="4" xfId="0" applyFill="1" applyBorder="1" applyProtection="1"/>
    <xf numFmtId="0" fontId="2" fillId="6" borderId="50"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0" fillId="0" borderId="4" xfId="0" applyBorder="1"/>
    <xf numFmtId="0" fontId="0" fillId="0" borderId="5" xfId="0" applyBorder="1"/>
    <xf numFmtId="0" fontId="0" fillId="3" borderId="5" xfId="0" applyFill="1" applyBorder="1"/>
    <xf numFmtId="0" fontId="0" fillId="0" borderId="6" xfId="0" applyBorder="1"/>
    <xf numFmtId="0" fontId="80" fillId="12" borderId="2" xfId="5" applyFont="1" applyFill="1" applyBorder="1" applyAlignment="1">
      <alignment vertical="center"/>
    </xf>
    <xf numFmtId="0" fontId="79" fillId="19" borderId="53" xfId="0" applyFont="1" applyFill="1" applyBorder="1" applyAlignment="1" applyProtection="1">
      <alignment horizontal="center" vertical="center" wrapText="1"/>
    </xf>
    <xf numFmtId="0" fontId="4" fillId="19" borderId="54" xfId="0" applyFont="1" applyFill="1" applyBorder="1" applyAlignment="1" applyProtection="1">
      <alignment horizontal="left" vertical="center" wrapText="1"/>
    </xf>
    <xf numFmtId="0" fontId="4" fillId="19" borderId="55" xfId="0" applyFont="1" applyFill="1" applyBorder="1" applyAlignment="1" applyProtection="1">
      <alignment horizontal="left" vertical="center" wrapText="1"/>
    </xf>
    <xf numFmtId="0" fontId="4" fillId="19" borderId="56" xfId="0" applyFont="1" applyFill="1" applyBorder="1" applyAlignment="1" applyProtection="1">
      <alignment horizontal="left" vertical="center" wrapText="1"/>
    </xf>
    <xf numFmtId="0" fontId="3" fillId="19" borderId="57" xfId="0" applyFont="1" applyFill="1" applyBorder="1" applyAlignment="1" applyProtection="1">
      <alignment horizontal="left" vertical="center" wrapText="1"/>
    </xf>
    <xf numFmtId="0" fontId="3" fillId="3" borderId="7" xfId="0" applyFont="1" applyFill="1" applyBorder="1" applyAlignment="1" applyProtection="1">
      <alignment horizontal="center" vertical="top" wrapText="1"/>
    </xf>
    <xf numFmtId="169" fontId="4" fillId="6" borderId="58" xfId="0" applyNumberFormat="1" applyFont="1" applyFill="1" applyBorder="1" applyAlignment="1" applyProtection="1">
      <alignment horizontal="center" vertical="center"/>
    </xf>
    <xf numFmtId="169" fontId="6" fillId="6" borderId="40" xfId="0" applyNumberFormat="1" applyFont="1" applyFill="1" applyBorder="1" applyAlignment="1" applyProtection="1">
      <alignment horizontal="center" vertical="center"/>
    </xf>
    <xf numFmtId="0" fontId="84" fillId="19" borderId="0" xfId="0" applyFont="1" applyFill="1" applyBorder="1" applyProtection="1"/>
    <xf numFmtId="0" fontId="87" fillId="19" borderId="0" xfId="0" applyFont="1" applyFill="1" applyBorder="1" applyAlignment="1" applyProtection="1">
      <alignment vertical="center" wrapText="1"/>
    </xf>
    <xf numFmtId="0" fontId="87" fillId="19" borderId="0" xfId="0" applyFont="1" applyFill="1" applyBorder="1" applyAlignment="1" applyProtection="1">
      <alignment vertical="top" wrapText="1"/>
    </xf>
    <xf numFmtId="0" fontId="88" fillId="19" borderId="0" xfId="0" applyFont="1" applyFill="1" applyBorder="1" applyProtection="1"/>
    <xf numFmtId="0" fontId="89" fillId="19" borderId="0" xfId="0" applyFont="1" applyFill="1" applyBorder="1" applyProtection="1"/>
    <xf numFmtId="169" fontId="83" fillId="19" borderId="0" xfId="0" applyNumberFormat="1" applyFont="1" applyFill="1" applyBorder="1" applyAlignment="1" applyProtection="1">
      <alignment horizontal="center" wrapText="1"/>
    </xf>
    <xf numFmtId="0" fontId="85" fillId="19" borderId="7" xfId="0" applyFont="1" applyFill="1" applyBorder="1" applyAlignment="1" applyProtection="1">
      <alignment wrapText="1"/>
    </xf>
    <xf numFmtId="0" fontId="85" fillId="19" borderId="0" xfId="0" applyFont="1" applyFill="1" applyBorder="1" applyAlignment="1" applyProtection="1">
      <alignment wrapText="1"/>
    </xf>
    <xf numFmtId="166" fontId="85" fillId="19" borderId="0" xfId="1" applyNumberFormat="1" applyFont="1" applyFill="1" applyBorder="1" applyAlignment="1" applyProtection="1">
      <alignment wrapText="1"/>
    </xf>
    <xf numFmtId="0" fontId="83" fillId="19" borderId="0" xfId="0" applyFont="1" applyFill="1" applyBorder="1" applyAlignment="1" applyProtection="1">
      <alignment wrapText="1"/>
    </xf>
    <xf numFmtId="165" fontId="83" fillId="19" borderId="0" xfId="0" applyNumberFormat="1" applyFont="1" applyFill="1" applyBorder="1" applyAlignment="1" applyProtection="1">
      <alignment wrapText="1"/>
    </xf>
    <xf numFmtId="3" fontId="83" fillId="19" borderId="0" xfId="0" applyNumberFormat="1" applyFont="1" applyFill="1" applyBorder="1" applyAlignment="1" applyProtection="1">
      <alignment wrapText="1"/>
    </xf>
    <xf numFmtId="1" fontId="83" fillId="19" borderId="0" xfId="0" applyNumberFormat="1" applyFont="1" applyFill="1" applyBorder="1" applyAlignment="1" applyProtection="1">
      <alignment wrapText="1"/>
    </xf>
    <xf numFmtId="0" fontId="84" fillId="19" borderId="7" xfId="0" applyFont="1" applyFill="1" applyBorder="1" applyProtection="1"/>
    <xf numFmtId="166" fontId="84" fillId="19" borderId="0" xfId="1" applyNumberFormat="1" applyFont="1" applyFill="1" applyBorder="1" applyProtection="1"/>
    <xf numFmtId="1" fontId="84" fillId="19" borderId="0" xfId="0" applyNumberFormat="1" applyFont="1" applyFill="1" applyBorder="1" applyProtection="1"/>
    <xf numFmtId="3" fontId="84" fillId="19" borderId="0" xfId="0" applyNumberFormat="1" applyFont="1" applyFill="1" applyBorder="1" applyProtection="1"/>
    <xf numFmtId="169" fontId="84" fillId="19" borderId="0" xfId="0" applyNumberFormat="1" applyFont="1" applyFill="1" applyBorder="1" applyProtection="1"/>
    <xf numFmtId="0" fontId="86" fillId="0" borderId="0" xfId="0" applyFont="1" applyFill="1" applyBorder="1" applyAlignment="1" applyProtection="1">
      <alignment horizontal="center" vertical="center" wrapText="1"/>
    </xf>
    <xf numFmtId="0" fontId="84" fillId="0" borderId="0" xfId="0" applyFont="1" applyFill="1" applyBorder="1" applyProtection="1"/>
    <xf numFmtId="0" fontId="90" fillId="19" borderId="7" xfId="0" applyFont="1" applyFill="1" applyBorder="1" applyAlignment="1" applyProtection="1">
      <alignment vertical="top" wrapText="1"/>
    </xf>
    <xf numFmtId="0" fontId="90" fillId="19" borderId="0" xfId="0" applyFont="1" applyFill="1" applyBorder="1" applyAlignment="1" applyProtection="1">
      <alignment vertical="top" wrapText="1"/>
    </xf>
    <xf numFmtId="166" fontId="90" fillId="19" borderId="0" xfId="1" applyNumberFormat="1" applyFont="1" applyFill="1" applyBorder="1" applyAlignment="1" applyProtection="1">
      <alignment vertical="top" wrapText="1"/>
    </xf>
    <xf numFmtId="165" fontId="87" fillId="19" borderId="0" xfId="0" applyNumberFormat="1" applyFont="1" applyFill="1" applyBorder="1" applyAlignment="1" applyProtection="1">
      <alignment vertical="top" wrapText="1"/>
    </xf>
    <xf numFmtId="3" fontId="87" fillId="19" borderId="0" xfId="0" applyNumberFormat="1" applyFont="1" applyFill="1" applyBorder="1" applyAlignment="1" applyProtection="1">
      <alignment vertical="top" wrapText="1"/>
    </xf>
    <xf numFmtId="1" fontId="87" fillId="19" borderId="0" xfId="0" applyNumberFormat="1" applyFont="1" applyFill="1" applyBorder="1" applyAlignment="1" applyProtection="1">
      <alignment vertical="top" wrapText="1"/>
    </xf>
    <xf numFmtId="0" fontId="87" fillId="19" borderId="0" xfId="0" applyFont="1" applyFill="1" applyAlignment="1">
      <alignment wrapText="1"/>
    </xf>
    <xf numFmtId="0" fontId="88" fillId="19" borderId="0" xfId="0" applyFont="1" applyFill="1"/>
    <xf numFmtId="0" fontId="1" fillId="0" borderId="10" xfId="0" applyFont="1" applyBorder="1" applyAlignment="1">
      <alignment horizontal="left" vertical="center"/>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0" fillId="0" borderId="11"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1" fillId="5" borderId="18" xfId="0" applyFont="1" applyFill="1" applyBorder="1" applyAlignment="1" applyProtection="1">
      <alignment horizontal="center" wrapText="1"/>
    </xf>
    <xf numFmtId="0" fontId="1" fillId="5" borderId="20" xfId="0" applyFont="1" applyFill="1" applyBorder="1" applyAlignment="1" applyProtection="1">
      <alignment horizontal="center" wrapText="1"/>
    </xf>
    <xf numFmtId="0" fontId="35" fillId="0" borderId="0" xfId="5" applyFont="1" applyAlignment="1">
      <alignment horizontal="center" vertical="center" wrapText="1"/>
    </xf>
    <xf numFmtId="0" fontId="35" fillId="0" borderId="0" xfId="5" applyFont="1" applyAlignment="1">
      <alignment horizontal="center" vertical="center"/>
    </xf>
    <xf numFmtId="0" fontId="36" fillId="0" borderId="0" xfId="5" applyFont="1" applyAlignment="1">
      <alignment horizontal="center" vertical="center"/>
    </xf>
    <xf numFmtId="0" fontId="37" fillId="0" borderId="0" xfId="5" applyFont="1" applyAlignment="1">
      <alignment horizontal="center" vertical="center"/>
    </xf>
    <xf numFmtId="0" fontId="39" fillId="0" borderId="0" xfId="5" applyFont="1" applyAlignment="1">
      <alignment horizontal="center" vertical="center"/>
    </xf>
    <xf numFmtId="0" fontId="40" fillId="0" borderId="0" xfId="5" applyFont="1" applyAlignment="1">
      <alignment horizontal="center"/>
    </xf>
    <xf numFmtId="0" fontId="49" fillId="0" borderId="0" xfId="5" applyFont="1" applyAlignment="1">
      <alignment horizontal="center" vertical="center" wrapText="1"/>
    </xf>
    <xf numFmtId="0" fontId="53" fillId="0" borderId="0" xfId="5" applyFont="1" applyAlignment="1">
      <alignment vertical="center" wrapText="1"/>
    </xf>
    <xf numFmtId="0" fontId="48" fillId="0" borderId="0" xfId="5" applyFont="1" applyAlignment="1">
      <alignment vertical="center" wrapText="1"/>
    </xf>
    <xf numFmtId="0" fontId="53" fillId="0" borderId="8" xfId="5" applyFont="1" applyBorder="1" applyAlignment="1">
      <alignment vertical="center" wrapText="1"/>
    </xf>
    <xf numFmtId="0" fontId="48" fillId="0" borderId="8" xfId="5" applyFont="1" applyBorder="1" applyAlignment="1">
      <alignment vertical="center" wrapText="1"/>
    </xf>
    <xf numFmtId="0" fontId="54" fillId="0" borderId="8" xfId="5" applyFont="1" applyBorder="1" applyAlignment="1">
      <alignment horizontal="center" vertical="center" wrapText="1"/>
    </xf>
    <xf numFmtId="0" fontId="49" fillId="0" borderId="8" xfId="5" applyFont="1" applyBorder="1" applyAlignment="1">
      <alignment horizontal="center" vertical="center" wrapText="1"/>
    </xf>
    <xf numFmtId="0" fontId="81" fillId="12" borderId="2" xfId="0" applyFont="1" applyFill="1" applyBorder="1" applyAlignment="1">
      <alignment horizontal="left" vertical="center"/>
    </xf>
    <xf numFmtId="0" fontId="64" fillId="12" borderId="2" xfId="0" applyFont="1" applyFill="1" applyBorder="1" applyAlignment="1">
      <alignment horizontal="left" vertical="center"/>
    </xf>
    <xf numFmtId="0" fontId="77" fillId="19" borderId="0" xfId="0" applyFont="1" applyFill="1" applyBorder="1" applyAlignment="1">
      <alignment horizontal="center" vertical="center"/>
    </xf>
    <xf numFmtId="167" fontId="14" fillId="9" borderId="31" xfId="3" applyNumberFormat="1" applyFont="1" applyFill="1" applyBorder="1" applyAlignment="1" applyProtection="1">
      <alignment horizontal="right" vertical="center"/>
      <protection locked="0"/>
    </xf>
    <xf numFmtId="167" fontId="14" fillId="9" borderId="30" xfId="3" applyNumberFormat="1" applyFont="1" applyFill="1" applyBorder="1" applyAlignment="1" applyProtection="1">
      <alignment horizontal="right" vertical="center"/>
      <protection locked="0"/>
    </xf>
    <xf numFmtId="0" fontId="17" fillId="6" borderId="9" xfId="3" applyFont="1" applyFill="1" applyBorder="1" applyAlignment="1" applyProtection="1">
      <alignment horizontal="right" vertical="center"/>
    </xf>
    <xf numFmtId="0" fontId="16" fillId="6" borderId="9" xfId="3" applyFont="1" applyFill="1" applyBorder="1" applyAlignment="1" applyProtection="1">
      <alignment horizontal="center" vertical="center"/>
    </xf>
    <xf numFmtId="0" fontId="17" fillId="6" borderId="18" xfId="3" applyFont="1" applyFill="1" applyBorder="1" applyAlignment="1" applyProtection="1">
      <alignment horizontal="center" vertical="center"/>
    </xf>
    <xf numFmtId="0" fontId="17" fillId="6" borderId="19" xfId="3" applyFont="1" applyFill="1" applyBorder="1" applyAlignment="1" applyProtection="1">
      <alignment horizontal="center" vertical="center"/>
    </xf>
    <xf numFmtId="0" fontId="17" fillId="6" borderId="20" xfId="3" applyFont="1" applyFill="1" applyBorder="1" applyAlignment="1" applyProtection="1">
      <alignment horizontal="center" vertical="center"/>
    </xf>
    <xf numFmtId="169" fontId="15" fillId="6" borderId="25" xfId="3" applyNumberFormat="1" applyFont="1" applyFill="1" applyBorder="1" applyAlignment="1" applyProtection="1">
      <alignment horizontal="center" vertical="center"/>
    </xf>
    <xf numFmtId="3" fontId="14" fillId="9" borderId="28" xfId="3" applyNumberFormat="1" applyFont="1" applyFill="1" applyBorder="1" applyAlignment="1" applyProtection="1">
      <alignment horizontal="right" vertical="center"/>
      <protection locked="0"/>
    </xf>
    <xf numFmtId="3" fontId="14" fillId="9" borderId="29" xfId="3" applyNumberFormat="1" applyFont="1" applyFill="1" applyBorder="1" applyAlignment="1" applyProtection="1">
      <alignment horizontal="right" vertical="center"/>
      <protection locked="0"/>
    </xf>
    <xf numFmtId="3" fontId="14" fillId="9" borderId="30" xfId="3" applyNumberFormat="1" applyFont="1" applyFill="1" applyBorder="1" applyAlignment="1" applyProtection="1">
      <alignment horizontal="right" vertical="center"/>
      <protection locked="0"/>
    </xf>
    <xf numFmtId="0" fontId="14" fillId="6" borderId="11" xfId="3" applyFont="1" applyFill="1" applyBorder="1" applyAlignment="1" applyProtection="1">
      <alignment horizontal="left" vertical="center" wrapText="1"/>
    </xf>
    <xf numFmtId="0" fontId="22" fillId="6" borderId="18" xfId="3" applyFont="1" applyFill="1" applyBorder="1" applyAlignment="1" applyProtection="1">
      <alignment horizontal="center" vertical="center"/>
    </xf>
    <xf numFmtId="0" fontId="22" fillId="6" borderId="19" xfId="3" applyFont="1" applyFill="1" applyBorder="1" applyAlignment="1" applyProtection="1">
      <alignment horizontal="center" vertical="center"/>
    </xf>
    <xf numFmtId="0" fontId="22" fillId="6" borderId="20" xfId="3" applyFont="1" applyFill="1" applyBorder="1" applyAlignment="1" applyProtection="1">
      <alignment horizontal="center" vertical="center"/>
    </xf>
    <xf numFmtId="10" fontId="19" fillId="6" borderId="34" xfId="4" applyNumberFormat="1" applyFont="1" applyFill="1" applyBorder="1" applyAlignment="1" applyProtection="1">
      <alignment horizontal="center" vertical="center"/>
    </xf>
    <xf numFmtId="10" fontId="19" fillId="6" borderId="25" xfId="4" applyNumberFormat="1" applyFont="1" applyFill="1" applyBorder="1" applyAlignment="1" applyProtection="1">
      <alignment horizontal="center" vertical="center"/>
    </xf>
    <xf numFmtId="0" fontId="14" fillId="6" borderId="32" xfId="3" applyFont="1" applyFill="1" applyBorder="1" applyAlignment="1" applyProtection="1">
      <alignment horizontal="center" vertical="center"/>
    </xf>
    <xf numFmtId="0" fontId="14" fillId="6" borderId="33" xfId="3" applyFont="1" applyFill="1" applyBorder="1" applyAlignment="1" applyProtection="1">
      <alignment horizontal="center" vertical="center"/>
    </xf>
    <xf numFmtId="0" fontId="14" fillId="6" borderId="11" xfId="3" applyFont="1" applyFill="1" applyBorder="1" applyAlignment="1" applyProtection="1">
      <alignment horizontal="center" vertical="center"/>
    </xf>
    <xf numFmtId="0" fontId="14" fillId="6" borderId="16" xfId="3" applyFont="1" applyFill="1" applyBorder="1" applyAlignment="1" applyProtection="1">
      <alignment horizontal="center" vertical="center"/>
    </xf>
    <xf numFmtId="167" fontId="14" fillId="6" borderId="33" xfId="3" applyNumberFormat="1" applyFont="1" applyFill="1" applyBorder="1" applyAlignment="1" applyProtection="1">
      <alignment horizontal="center" vertical="center"/>
    </xf>
    <xf numFmtId="0" fontId="14" fillId="6" borderId="12" xfId="3" applyFont="1" applyFill="1" applyBorder="1" applyAlignment="1" applyProtection="1">
      <alignment horizontal="center" vertical="center"/>
    </xf>
    <xf numFmtId="0" fontId="14" fillId="6" borderId="17" xfId="3" applyFont="1" applyFill="1" applyBorder="1" applyAlignment="1" applyProtection="1">
      <alignment horizontal="center" vertical="center"/>
    </xf>
    <xf numFmtId="167" fontId="21" fillId="6" borderId="34" xfId="3" applyNumberFormat="1" applyFont="1" applyFill="1" applyBorder="1" applyAlignment="1" applyProtection="1">
      <alignment horizontal="center" vertical="center"/>
    </xf>
    <xf numFmtId="167" fontId="21" fillId="6" borderId="25" xfId="3" applyNumberFormat="1" applyFont="1" applyFill="1" applyBorder="1" applyAlignment="1" applyProtection="1">
      <alignment horizontal="center" vertical="center"/>
    </xf>
    <xf numFmtId="0" fontId="14" fillId="6" borderId="35" xfId="3" applyFont="1" applyFill="1" applyBorder="1" applyAlignment="1" applyProtection="1">
      <alignment horizontal="center" vertical="center"/>
    </xf>
    <xf numFmtId="0" fontId="14" fillId="6" borderId="36" xfId="3" applyFont="1" applyFill="1" applyBorder="1" applyAlignment="1" applyProtection="1">
      <alignment horizontal="center" vertical="center"/>
    </xf>
    <xf numFmtId="0" fontId="14" fillId="6" borderId="11" xfId="3" applyFont="1" applyFill="1" applyBorder="1" applyAlignment="1" applyProtection="1">
      <alignment horizontal="left" vertical="center"/>
    </xf>
    <xf numFmtId="0" fontId="14" fillId="6" borderId="16" xfId="3" applyFont="1" applyFill="1" applyBorder="1" applyAlignment="1" applyProtection="1">
      <alignment horizontal="left" vertical="center"/>
    </xf>
    <xf numFmtId="0" fontId="14" fillId="6" borderId="9" xfId="3" quotePrefix="1" applyFont="1" applyFill="1" applyBorder="1" applyAlignment="1" applyProtection="1">
      <alignment horizontal="center" vertical="center"/>
    </xf>
    <xf numFmtId="171" fontId="21" fillId="6" borderId="34" xfId="3" quotePrefix="1" applyNumberFormat="1" applyFont="1" applyFill="1" applyBorder="1" applyAlignment="1" applyProtection="1">
      <alignment horizontal="center" vertical="center"/>
    </xf>
    <xf numFmtId="0" fontId="21" fillId="6" borderId="37" xfId="3" quotePrefix="1" applyFont="1" applyFill="1" applyBorder="1" applyAlignment="1" applyProtection="1">
      <alignment horizontal="center" vertical="center"/>
    </xf>
    <xf numFmtId="0" fontId="21" fillId="6" borderId="25" xfId="3" quotePrefix="1" applyFont="1" applyFill="1" applyBorder="1" applyAlignment="1" applyProtection="1">
      <alignment horizontal="center" vertical="center"/>
    </xf>
    <xf numFmtId="167" fontId="14" fillId="6" borderId="9" xfId="3" applyNumberFormat="1" applyFont="1" applyFill="1" applyBorder="1" applyAlignment="1">
      <alignment horizontal="center" vertical="center"/>
    </xf>
    <xf numFmtId="167" fontId="21" fillId="6" borderId="37" xfId="3" applyNumberFormat="1" applyFont="1" applyFill="1" applyBorder="1" applyAlignment="1" applyProtection="1">
      <alignment horizontal="center" vertical="center"/>
    </xf>
    <xf numFmtId="0" fontId="14" fillId="6" borderId="9" xfId="3" quotePrefix="1" applyFont="1" applyFill="1" applyBorder="1" applyAlignment="1">
      <alignment horizontal="center" vertical="center"/>
    </xf>
    <xf numFmtId="0" fontId="16" fillId="6" borderId="18" xfId="3" applyFont="1" applyFill="1" applyBorder="1" applyAlignment="1" applyProtection="1">
      <alignment horizontal="center" vertical="center"/>
    </xf>
    <xf numFmtId="0" fontId="16" fillId="6" borderId="19" xfId="3" applyFont="1" applyFill="1" applyBorder="1" applyAlignment="1" applyProtection="1">
      <alignment horizontal="center" vertical="center"/>
    </xf>
    <xf numFmtId="0" fontId="16" fillId="6" borderId="20" xfId="3" applyFont="1" applyFill="1" applyBorder="1" applyAlignment="1" applyProtection="1">
      <alignment horizontal="center" vertical="center"/>
    </xf>
    <xf numFmtId="9" fontId="14" fillId="6" borderId="18" xfId="3" applyNumberFormat="1" applyFont="1" applyFill="1" applyBorder="1" applyAlignment="1" applyProtection="1">
      <alignment horizontal="center" vertical="center"/>
    </xf>
    <xf numFmtId="0" fontId="14" fillId="6" borderId="19" xfId="3" applyFont="1" applyFill="1" applyBorder="1" applyAlignment="1" applyProtection="1">
      <alignment horizontal="center" vertical="center"/>
    </xf>
    <xf numFmtId="0" fontId="14" fillId="6" borderId="20" xfId="3" applyFont="1" applyFill="1" applyBorder="1" applyAlignment="1" applyProtection="1">
      <alignment horizontal="center" vertical="center"/>
    </xf>
    <xf numFmtId="9" fontId="21" fillId="6" borderId="34" xfId="3" applyNumberFormat="1" applyFont="1" applyFill="1" applyBorder="1" applyAlignment="1" applyProtection="1">
      <alignment horizontal="center" vertical="center"/>
    </xf>
    <xf numFmtId="9" fontId="21" fillId="6" borderId="37" xfId="3" applyNumberFormat="1" applyFont="1" applyFill="1" applyBorder="1" applyAlignment="1" applyProtection="1">
      <alignment horizontal="center" vertical="center"/>
    </xf>
    <xf numFmtId="9" fontId="21" fillId="6" borderId="25" xfId="3" applyNumberFormat="1" applyFont="1" applyFill="1" applyBorder="1" applyAlignment="1" applyProtection="1">
      <alignment horizontal="center" vertical="center"/>
    </xf>
    <xf numFmtId="0" fontId="14" fillId="6" borderId="12" xfId="3" applyFont="1" applyFill="1" applyBorder="1" applyAlignment="1" applyProtection="1">
      <alignment horizontal="left" vertical="center"/>
    </xf>
    <xf numFmtId="0" fontId="14" fillId="6" borderId="17" xfId="3" applyFont="1" applyFill="1" applyBorder="1" applyAlignment="1" applyProtection="1">
      <alignment horizontal="left" vertical="center"/>
    </xf>
    <xf numFmtId="9" fontId="14" fillId="6" borderId="11" xfId="3" applyNumberFormat="1" applyFont="1" applyFill="1" applyBorder="1" applyAlignment="1" applyProtection="1">
      <alignment horizontal="center" vertical="center"/>
    </xf>
    <xf numFmtId="9" fontId="14" fillId="6" borderId="16" xfId="3" applyNumberFormat="1" applyFont="1" applyFill="1" applyBorder="1" applyAlignment="1" applyProtection="1">
      <alignment horizontal="center" vertical="center"/>
    </xf>
    <xf numFmtId="167" fontId="14" fillId="6" borderId="11" xfId="3" applyNumberFormat="1" applyFont="1" applyFill="1" applyBorder="1" applyAlignment="1" applyProtection="1">
      <alignment horizontal="center" vertical="center"/>
    </xf>
    <xf numFmtId="0" fontId="19" fillId="6" borderId="0" xfId="3" applyFont="1" applyFill="1" applyAlignment="1" applyProtection="1">
      <alignment horizontal="left" vertical="center"/>
    </xf>
    <xf numFmtId="0" fontId="22" fillId="6" borderId="10" xfId="3" applyFont="1" applyFill="1" applyBorder="1" applyAlignment="1">
      <alignment horizontal="center" vertical="center"/>
    </xf>
    <xf numFmtId="0" fontId="22" fillId="6" borderId="11" xfId="3" applyFont="1" applyFill="1" applyBorder="1" applyAlignment="1">
      <alignment horizontal="center" vertical="center"/>
    </xf>
    <xf numFmtId="0" fontId="22" fillId="6" borderId="12" xfId="3" applyFont="1" applyFill="1" applyBorder="1" applyAlignment="1">
      <alignment horizontal="center" vertical="center"/>
    </xf>
    <xf numFmtId="0" fontId="16" fillId="6" borderId="10" xfId="3" applyFont="1" applyFill="1" applyBorder="1" applyAlignment="1">
      <alignment horizontal="center" vertical="center"/>
    </xf>
    <xf numFmtId="0" fontId="16" fillId="6" borderId="11" xfId="3" applyFont="1" applyFill="1" applyBorder="1" applyAlignment="1">
      <alignment horizontal="center" vertical="center"/>
    </xf>
    <xf numFmtId="0" fontId="16" fillId="6" borderId="12" xfId="3" applyFont="1" applyFill="1" applyBorder="1" applyAlignment="1">
      <alignment horizontal="center" vertical="center"/>
    </xf>
    <xf numFmtId="0" fontId="16" fillId="6" borderId="15" xfId="3" applyFont="1" applyFill="1" applyBorder="1" applyAlignment="1">
      <alignment horizontal="center" vertical="center"/>
    </xf>
    <xf numFmtId="0" fontId="16" fillId="6" borderId="16" xfId="3" applyFont="1" applyFill="1" applyBorder="1" applyAlignment="1">
      <alignment horizontal="center" vertical="center"/>
    </xf>
    <xf numFmtId="0" fontId="16" fillId="6" borderId="17" xfId="3" applyFont="1" applyFill="1" applyBorder="1" applyAlignment="1">
      <alignment horizontal="center" vertical="center"/>
    </xf>
    <xf numFmtId="0" fontId="27" fillId="6" borderId="32" xfId="3" applyFont="1" applyFill="1" applyBorder="1" applyAlignment="1">
      <alignment horizontal="center" vertical="center"/>
    </xf>
    <xf numFmtId="0" fontId="27" fillId="6" borderId="33" xfId="3" applyFont="1" applyFill="1" applyBorder="1" applyAlignment="1">
      <alignment horizontal="center" vertical="center"/>
    </xf>
    <xf numFmtId="0" fontId="14" fillId="6" borderId="11" xfId="3" applyFont="1" applyFill="1" applyBorder="1" applyAlignment="1">
      <alignment horizontal="center" vertical="center"/>
    </xf>
    <xf numFmtId="0" fontId="14" fillId="6" borderId="16" xfId="3" applyFont="1" applyFill="1" applyBorder="1" applyAlignment="1">
      <alignment horizontal="center" vertical="center"/>
    </xf>
    <xf numFmtId="3" fontId="14" fillId="6" borderId="33" xfId="3" applyNumberFormat="1" applyFont="1" applyFill="1" applyBorder="1" applyAlignment="1">
      <alignment horizontal="center" vertical="center"/>
    </xf>
    <xf numFmtId="0" fontId="14" fillId="6" borderId="12" xfId="3" applyFont="1" applyFill="1" applyBorder="1" applyAlignment="1">
      <alignment horizontal="center" vertical="center"/>
    </xf>
    <xf numFmtId="0" fontId="14" fillId="6" borderId="17" xfId="3" applyFont="1" applyFill="1" applyBorder="1" applyAlignment="1">
      <alignment horizontal="center" vertical="center"/>
    </xf>
    <xf numFmtId="169" fontId="26" fillId="6" borderId="34" xfId="4" applyNumberFormat="1" applyFont="1" applyFill="1" applyBorder="1" applyAlignment="1">
      <alignment horizontal="center" vertical="center"/>
    </xf>
    <xf numFmtId="169" fontId="26" fillId="6" borderId="25" xfId="4" applyNumberFormat="1" applyFont="1" applyFill="1" applyBorder="1" applyAlignment="1">
      <alignment horizontal="center" vertical="center"/>
    </xf>
    <xf numFmtId="0" fontId="14" fillId="6" borderId="15" xfId="3" applyFont="1" applyFill="1" applyBorder="1" applyAlignment="1">
      <alignment horizontal="center" vertical="center"/>
    </xf>
    <xf numFmtId="3" fontId="14" fillId="6" borderId="36" xfId="3" applyNumberFormat="1" applyFont="1" applyFill="1" applyBorder="1" applyAlignment="1">
      <alignment horizontal="center" vertical="center"/>
    </xf>
    <xf numFmtId="0" fontId="22" fillId="6" borderId="15" xfId="3" applyFont="1" applyFill="1" applyBorder="1" applyAlignment="1">
      <alignment horizontal="center" vertical="center"/>
    </xf>
    <xf numFmtId="0" fontId="22" fillId="6" borderId="16" xfId="3" applyFont="1" applyFill="1" applyBorder="1" applyAlignment="1">
      <alignment horizontal="center" vertical="center"/>
    </xf>
    <xf numFmtId="0" fontId="22" fillId="6" borderId="17" xfId="3" applyFont="1" applyFill="1" applyBorder="1" applyAlignment="1">
      <alignment horizontal="center" vertical="center"/>
    </xf>
    <xf numFmtId="0" fontId="25" fillId="6" borderId="9" xfId="3" applyFont="1" applyFill="1" applyBorder="1" applyAlignment="1">
      <alignment horizontal="right" vertical="center"/>
    </xf>
    <xf numFmtId="0" fontId="16" fillId="6" borderId="9" xfId="3" applyFont="1" applyFill="1" applyBorder="1" applyAlignment="1">
      <alignment horizontal="center" vertical="center"/>
    </xf>
    <xf numFmtId="169" fontId="24" fillId="6" borderId="25" xfId="3" applyNumberFormat="1" applyFont="1" applyFill="1" applyBorder="1" applyAlignment="1">
      <alignment horizontal="center" vertical="center"/>
    </xf>
    <xf numFmtId="3" fontId="14" fillId="9" borderId="31" xfId="3" applyNumberFormat="1" applyFont="1" applyFill="1" applyBorder="1" applyAlignment="1" applyProtection="1">
      <alignment horizontal="right" vertical="center"/>
      <protection locked="0"/>
    </xf>
    <xf numFmtId="0" fontId="26" fillId="6" borderId="0" xfId="3" applyFont="1" applyFill="1" applyAlignment="1">
      <alignment horizontal="left" vertical="center"/>
    </xf>
    <xf numFmtId="169" fontId="28" fillId="6" borderId="34" xfId="3" quotePrefix="1" applyNumberFormat="1" applyFont="1" applyFill="1" applyBorder="1" applyAlignment="1">
      <alignment horizontal="center" vertical="center"/>
    </xf>
    <xf numFmtId="169" fontId="28" fillId="6" borderId="37" xfId="3" quotePrefix="1" applyNumberFormat="1" applyFont="1" applyFill="1" applyBorder="1" applyAlignment="1">
      <alignment horizontal="center" vertical="center"/>
    </xf>
    <xf numFmtId="169" fontId="28" fillId="6" borderId="25" xfId="3" quotePrefix="1" applyNumberFormat="1" applyFont="1" applyFill="1" applyBorder="1" applyAlignment="1">
      <alignment horizontal="center" vertical="center"/>
    </xf>
    <xf numFmtId="167" fontId="26" fillId="6" borderId="34" xfId="3" applyNumberFormat="1" applyFont="1" applyFill="1" applyBorder="1" applyAlignment="1">
      <alignment horizontal="center" vertical="center"/>
    </xf>
    <xf numFmtId="167" fontId="26" fillId="6" borderId="37" xfId="3" applyNumberFormat="1" applyFont="1" applyFill="1" applyBorder="1" applyAlignment="1">
      <alignment horizontal="center" vertical="center"/>
    </xf>
    <xf numFmtId="167" fontId="26" fillId="6" borderId="25" xfId="3" applyNumberFormat="1" applyFont="1" applyFill="1" applyBorder="1" applyAlignment="1">
      <alignment horizontal="center" vertical="center"/>
    </xf>
    <xf numFmtId="167" fontId="14" fillId="6" borderId="9" xfId="3" quotePrefix="1" applyNumberFormat="1" applyFont="1" applyFill="1" applyBorder="1" applyAlignment="1">
      <alignment horizontal="center" vertical="center"/>
    </xf>
    <xf numFmtId="167" fontId="14" fillId="6" borderId="18" xfId="3" quotePrefix="1" applyNumberFormat="1" applyFont="1" applyFill="1" applyBorder="1" applyAlignment="1">
      <alignment horizontal="center" vertical="center"/>
    </xf>
    <xf numFmtId="167" fontId="14" fillId="6" borderId="19" xfId="3" quotePrefix="1" applyNumberFormat="1" applyFont="1" applyFill="1" applyBorder="1" applyAlignment="1">
      <alignment horizontal="center" vertical="center"/>
    </xf>
    <xf numFmtId="167" fontId="14" fillId="6" borderId="20" xfId="3" quotePrefix="1" applyNumberFormat="1" applyFont="1" applyFill="1" applyBorder="1" applyAlignment="1">
      <alignment horizontal="center" vertical="center"/>
    </xf>
    <xf numFmtId="0" fontId="56" fillId="12" borderId="1" xfId="5" applyFont="1" applyFill="1" applyBorder="1" applyAlignment="1" applyProtection="1">
      <alignment horizontal="left" vertical="center" wrapText="1"/>
    </xf>
    <xf numFmtId="0" fontId="56" fillId="12" borderId="2" xfId="5" applyFont="1" applyFill="1" applyBorder="1" applyAlignment="1" applyProtection="1">
      <alignment horizontal="left" vertical="center" wrapText="1"/>
    </xf>
    <xf numFmtId="0" fontId="56" fillId="12" borderId="3" xfId="5" applyFont="1" applyFill="1" applyBorder="1" applyAlignment="1" applyProtection="1">
      <alignment horizontal="left" vertical="center" wrapText="1"/>
    </xf>
    <xf numFmtId="0" fontId="77" fillId="18" borderId="0" xfId="0" applyFont="1" applyFill="1" applyBorder="1" applyAlignment="1" applyProtection="1">
      <alignment horizontal="center" vertical="center"/>
    </xf>
    <xf numFmtId="0" fontId="35" fillId="0" borderId="0" xfId="5" applyFont="1" applyAlignment="1" applyProtection="1">
      <alignment horizontal="center" vertical="center" wrapText="1"/>
    </xf>
    <xf numFmtId="0" fontId="35" fillId="0" borderId="0" xfId="5" applyFont="1" applyAlignment="1" applyProtection="1">
      <alignment horizontal="center" vertical="center"/>
    </xf>
    <xf numFmtId="0" fontId="36" fillId="0" borderId="0" xfId="5" applyFont="1" applyAlignment="1" applyProtection="1">
      <alignment horizontal="center" vertical="center"/>
    </xf>
    <xf numFmtId="0" fontId="37" fillId="0" borderId="0" xfId="5" applyFont="1" applyAlignment="1" applyProtection="1">
      <alignment horizontal="center" vertical="center"/>
    </xf>
    <xf numFmtId="0" fontId="71" fillId="0" borderId="7" xfId="0" applyFont="1" applyFill="1" applyBorder="1" applyAlignment="1" applyProtection="1">
      <alignment horizontal="left" vertical="center" wrapText="1"/>
    </xf>
    <xf numFmtId="0" fontId="71" fillId="0" borderId="0" xfId="0" applyFont="1" applyFill="1" applyBorder="1" applyAlignment="1" applyProtection="1">
      <alignment horizontal="left" vertical="center" wrapText="1"/>
    </xf>
    <xf numFmtId="0" fontId="71" fillId="0" borderId="8" xfId="0" applyFont="1" applyFill="1" applyBorder="1" applyAlignment="1" applyProtection="1">
      <alignment horizontal="left" vertical="center" wrapText="1"/>
    </xf>
    <xf numFmtId="2" fontId="53" fillId="16" borderId="41" xfId="0" applyNumberFormat="1" applyFont="1" applyFill="1" applyBorder="1" applyAlignment="1">
      <alignment horizontal="center" vertical="center"/>
    </xf>
  </cellXfs>
  <cellStyles count="7">
    <cellStyle name="Milliers" xfId="1" builtinId="3"/>
    <cellStyle name="Normal" xfId="0" builtinId="0"/>
    <cellStyle name="Normal 2" xfId="2" xr:uid="{00000000-0005-0000-0000-000003000000}"/>
    <cellStyle name="Normal 2 2" xfId="5" xr:uid="{2D45EFB5-E430-47C7-B410-1DDAFA9BEA9D}"/>
    <cellStyle name="Normal 3" xfId="3" xr:uid="{AE427B30-1371-42E9-AB32-94CA1AFA0AB2}"/>
    <cellStyle name="Pourcentage 2" xfId="6" xr:uid="{C7C93AC6-1C4F-4A89-B952-F6C0D90D17B7}"/>
    <cellStyle name="Pourcentage 2 2" xfId="4" xr:uid="{CE6BF189-2BE4-4575-AB59-2A898ED66F78}"/>
  </cellStyles>
  <dxfs count="0"/>
  <tableStyles count="0" defaultTableStyle="TableStyleMedium2" defaultPivotStyle="PivotStyleLight16"/>
  <colors>
    <mruColors>
      <color rgb="FF009999"/>
      <color rgb="FF0000FF"/>
      <color rgb="FF800080"/>
      <color rgb="FF990099"/>
      <color rgb="FFE5FFE5"/>
      <color rgb="FFCCFFCC"/>
      <color rgb="FFCCECFF"/>
      <color rgb="FF00FFFF"/>
      <color rgb="FFFF660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xdr:col>
      <xdr:colOff>695325</xdr:colOff>
      <xdr:row>2</xdr:row>
      <xdr:rowOff>523875</xdr:rowOff>
    </xdr:to>
    <xdr:pic>
      <xdr:nvPicPr>
        <xdr:cNvPr id="2" name="Picture 1" descr="Gironde-rvb">
          <a:extLst>
            <a:ext uri="{FF2B5EF4-FFF2-40B4-BE49-F238E27FC236}">
              <a16:creationId xmlns:a16="http://schemas.microsoft.com/office/drawing/2014/main" id="{FDF07992-FD9E-48A7-98F5-3CEAB71391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8100"/>
          <a:ext cx="8763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533400</xdr:colOff>
      <xdr:row>0</xdr:row>
      <xdr:rowOff>19050</xdr:rowOff>
    </xdr:from>
    <xdr:to>
      <xdr:col>7</xdr:col>
      <xdr:colOff>1628775</xdr:colOff>
      <xdr:row>2</xdr:row>
      <xdr:rowOff>333376</xdr:rowOff>
    </xdr:to>
    <xdr:sp macro="" textlink="" fLocksText="0">
      <xdr:nvSpPr>
        <xdr:cNvPr id="3" name="Rectangle à coins arrondis 2">
          <a:extLst>
            <a:ext uri="{FF2B5EF4-FFF2-40B4-BE49-F238E27FC236}">
              <a16:creationId xmlns:a16="http://schemas.microsoft.com/office/drawing/2014/main" id="{A383D54A-EE1A-431B-A88F-7090F9D0031A}"/>
            </a:ext>
          </a:extLst>
        </xdr:cNvPr>
        <xdr:cNvSpPr>
          <a:spLocks noChangeArrowheads="1"/>
        </xdr:cNvSpPr>
      </xdr:nvSpPr>
      <xdr:spPr bwMode="auto">
        <a:xfrm>
          <a:off x="3171825" y="19050"/>
          <a:ext cx="5772150" cy="1143001"/>
        </a:xfrm>
        <a:prstGeom prst="roundRect">
          <a:avLst>
            <a:gd name="adj" fmla="val 16667"/>
          </a:avLst>
        </a:prstGeom>
        <a:solidFill>
          <a:srgbClr val="FFFFFF"/>
        </a:solidFill>
        <a:ln w="9360" cap="sq">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18000" tIns="0" rIns="0" bIns="0" anchor="t"/>
        <a:lstStyle/>
        <a:p>
          <a:pPr algn="ctr" rtl="0">
            <a:defRPr sz="1000"/>
          </a:pPr>
          <a:endParaRPr lang="fr-FR" sz="300" b="1" i="0" u="none" strike="noStrike" baseline="0">
            <a:solidFill>
              <a:srgbClr val="000000"/>
            </a:solidFill>
            <a:latin typeface="Calibri"/>
            <a:cs typeface="Calibri"/>
          </a:endParaRPr>
        </a:p>
        <a:p>
          <a:pPr algn="ctr" rtl="0">
            <a:defRPr sz="1000"/>
          </a:pPr>
          <a:r>
            <a:rPr lang="fr-FR" sz="2000" b="1" i="0" u="none" strike="noStrike" baseline="0">
              <a:solidFill>
                <a:srgbClr val="000000"/>
              </a:solidFill>
              <a:latin typeface="Calibri"/>
              <a:cs typeface="Calibri"/>
            </a:rPr>
            <a:t>Modalités de calcul </a:t>
          </a:r>
        </a:p>
        <a:p>
          <a:pPr algn="ctr" rtl="0">
            <a:defRPr sz="1000"/>
          </a:pPr>
          <a:r>
            <a:rPr lang="fr-FR" sz="2000" b="1" i="0" u="none" strike="noStrike" baseline="0">
              <a:solidFill>
                <a:srgbClr val="000000"/>
              </a:solidFill>
              <a:latin typeface="Calibri"/>
              <a:cs typeface="Calibri"/>
            </a:rPr>
            <a:t>de la prestation de service unique 2023 </a:t>
          </a:r>
          <a:r>
            <a:rPr lang="fr-FR" sz="2000" b="0" i="0" baseline="0">
              <a:solidFill>
                <a:srgbClr val="002060"/>
              </a:solidFill>
              <a:effectLst/>
              <a:latin typeface="+mn-lt"/>
              <a:ea typeface="+mn-ea"/>
              <a:cs typeface="+mn-cs"/>
            </a:rPr>
            <a:t>"</a:t>
          </a:r>
          <a:r>
            <a:rPr lang="fr-FR" sz="2000" b="1" i="0" baseline="0">
              <a:solidFill>
                <a:srgbClr val="002060"/>
              </a:solidFill>
              <a:effectLst/>
              <a:latin typeface="+mn-lt"/>
              <a:ea typeface="+mn-ea"/>
              <a:cs typeface="+mn-cs"/>
            </a:rPr>
            <a:t>Etablissement d'accueil de jeunes enfants 0/6 ans"</a:t>
          </a:r>
        </a:p>
      </xdr:txBody>
    </xdr:sp>
    <xdr:clientData/>
  </xdr:twoCellAnchor>
  <xdr:twoCellAnchor>
    <xdr:from>
      <xdr:col>7</xdr:col>
      <xdr:colOff>1352550</xdr:colOff>
      <xdr:row>42</xdr:row>
      <xdr:rowOff>76200</xdr:rowOff>
    </xdr:from>
    <xdr:to>
      <xdr:col>9</xdr:col>
      <xdr:colOff>1504950</xdr:colOff>
      <xdr:row>44</xdr:row>
      <xdr:rowOff>304800</xdr:rowOff>
    </xdr:to>
    <xdr:sp macro="" textlink="">
      <xdr:nvSpPr>
        <xdr:cNvPr id="6" name="Bulle narrative : rectangle à coins arrondis 5">
          <a:extLst>
            <a:ext uri="{FF2B5EF4-FFF2-40B4-BE49-F238E27FC236}">
              <a16:creationId xmlns:a16="http://schemas.microsoft.com/office/drawing/2014/main" id="{658CE2A8-B3F0-E79E-3941-BF5DC61B5924}"/>
            </a:ext>
          </a:extLst>
        </xdr:cNvPr>
        <xdr:cNvSpPr/>
      </xdr:nvSpPr>
      <xdr:spPr>
        <a:xfrm>
          <a:off x="8667750" y="8277225"/>
          <a:ext cx="2552700" cy="609600"/>
        </a:xfrm>
        <a:prstGeom prst="wedgeRoundRectCallout">
          <a:avLst>
            <a:gd name="adj1" fmla="val -56864"/>
            <a:gd name="adj2" fmla="val 19644"/>
            <a:gd name="adj3" fmla="val 16667"/>
          </a:avLst>
        </a:prstGeom>
        <a:gradFill>
          <a:gsLst>
            <a:gs pos="0">
              <a:srgbClr val="FFEFD1"/>
            </a:gs>
            <a:gs pos="45000">
              <a:srgbClr val="F0EBD5"/>
            </a:gs>
            <a:gs pos="100000">
              <a:srgbClr val="D1C39F"/>
            </a:gs>
          </a:gsLst>
          <a:lin ang="13500000" scaled="0"/>
        </a:gradFill>
        <a:ln w="12700">
          <a:solidFill>
            <a:schemeClr val="bg1">
              <a:lumMod val="95000"/>
            </a:schemeClr>
          </a:solidFill>
          <a:headEnd/>
          <a:tailEnd/>
        </a:ln>
        <a:effectLst>
          <a:outerShdw blurRad="50800" dist="38100" dir="16200000"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050" b="0" i="0" baseline="0">
              <a:solidFill>
                <a:schemeClr val="dk1"/>
              </a:solidFill>
              <a:effectLst/>
              <a:latin typeface="+mn-lt"/>
              <a:ea typeface="+mn-ea"/>
              <a:cs typeface="+mn-cs"/>
            </a:rPr>
            <a:t>Le montant total du droit doit correspondre au </a:t>
          </a:r>
          <a:r>
            <a:rPr lang="fr-FR" sz="1100" b="1" i="0" baseline="0">
              <a:solidFill>
                <a:srgbClr val="800080"/>
              </a:solidFill>
              <a:effectLst/>
              <a:latin typeface="+mn-lt"/>
              <a:ea typeface="+mn-ea"/>
              <a:cs typeface="+mn-cs"/>
            </a:rPr>
            <a:t>montant total du droit de l'exercice</a:t>
          </a:r>
          <a:r>
            <a:rPr lang="fr-FR" sz="1050" b="1" i="0" baseline="0">
              <a:solidFill>
                <a:schemeClr val="dk1"/>
              </a:solidFill>
              <a:effectLst/>
              <a:latin typeface="+mn-lt"/>
              <a:ea typeface="+mn-ea"/>
              <a:cs typeface="+mn-cs"/>
            </a:rPr>
            <a:t> </a:t>
          </a:r>
          <a:r>
            <a:rPr lang="fr-FR" sz="1050" b="0" i="0" baseline="0">
              <a:solidFill>
                <a:schemeClr val="dk1"/>
              </a:solidFill>
              <a:effectLst/>
              <a:latin typeface="+mn-lt"/>
              <a:ea typeface="+mn-ea"/>
              <a:cs typeface="+mn-cs"/>
            </a:rPr>
            <a:t>et non au montant encaissé.</a:t>
          </a:r>
          <a:endParaRPr lang="fr-FR" sz="1400">
            <a:effectLst/>
          </a:endParaRPr>
        </a:p>
        <a:p>
          <a:pPr marL="0" indent="0" algn="ctr" rtl="0">
            <a:defRPr sz="1000"/>
          </a:pPr>
          <a:endParaRPr lang="fr-FR" sz="1200" b="1" i="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6</xdr:row>
      <xdr:rowOff>0</xdr:rowOff>
    </xdr:to>
    <xdr:pic>
      <xdr:nvPicPr>
        <xdr:cNvPr id="2" name="Image 1">
          <a:extLst>
            <a:ext uri="{FF2B5EF4-FFF2-40B4-BE49-F238E27FC236}">
              <a16:creationId xmlns:a16="http://schemas.microsoft.com/office/drawing/2014/main" id="{F9B68DA5-71EB-4E1D-BDEA-9B6FE7D422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10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266700</xdr:colOff>
      <xdr:row>6</xdr:row>
      <xdr:rowOff>66674</xdr:rowOff>
    </xdr:from>
    <xdr:to>
      <xdr:col>15</xdr:col>
      <xdr:colOff>857251</xdr:colOff>
      <xdr:row>17</xdr:row>
      <xdr:rowOff>133349</xdr:rowOff>
    </xdr:to>
    <xdr:sp macro="" textlink="">
      <xdr:nvSpPr>
        <xdr:cNvPr id="3" name="Rectangle 2">
          <a:extLst>
            <a:ext uri="{FF2B5EF4-FFF2-40B4-BE49-F238E27FC236}">
              <a16:creationId xmlns:a16="http://schemas.microsoft.com/office/drawing/2014/main" id="{EC12CEE3-BDA7-4E83-8F20-2BC9683A27EB}"/>
            </a:ext>
          </a:extLst>
        </xdr:cNvPr>
        <xdr:cNvSpPr/>
      </xdr:nvSpPr>
      <xdr:spPr>
        <a:xfrm>
          <a:off x="1028700" y="1276349"/>
          <a:ext cx="7962901" cy="2352675"/>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18</xdr:row>
      <xdr:rowOff>95250</xdr:rowOff>
    </xdr:from>
    <xdr:to>
      <xdr:col>15</xdr:col>
      <xdr:colOff>847726</xdr:colOff>
      <xdr:row>23</xdr:row>
      <xdr:rowOff>142876</xdr:rowOff>
    </xdr:to>
    <xdr:sp macro="" textlink="">
      <xdr:nvSpPr>
        <xdr:cNvPr id="4" name="Rectangle 3">
          <a:extLst>
            <a:ext uri="{FF2B5EF4-FFF2-40B4-BE49-F238E27FC236}">
              <a16:creationId xmlns:a16="http://schemas.microsoft.com/office/drawing/2014/main" id="{346BEDE6-50F8-4C03-93D3-416D34BFDCD5}"/>
            </a:ext>
          </a:extLst>
        </xdr:cNvPr>
        <xdr:cNvSpPr/>
      </xdr:nvSpPr>
      <xdr:spPr>
        <a:xfrm>
          <a:off x="1019175" y="3771900"/>
          <a:ext cx="7962901" cy="10953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24</xdr:row>
      <xdr:rowOff>123824</xdr:rowOff>
    </xdr:from>
    <xdr:to>
      <xdr:col>15</xdr:col>
      <xdr:colOff>847725</xdr:colOff>
      <xdr:row>39</xdr:row>
      <xdr:rowOff>57150</xdr:rowOff>
    </xdr:to>
    <xdr:sp macro="" textlink="">
      <xdr:nvSpPr>
        <xdr:cNvPr id="5" name="Rectangle 4">
          <a:extLst>
            <a:ext uri="{FF2B5EF4-FFF2-40B4-BE49-F238E27FC236}">
              <a16:creationId xmlns:a16="http://schemas.microsoft.com/office/drawing/2014/main" id="{B9C87A3F-2795-4B10-8DFE-5ABF8B0712C5}"/>
            </a:ext>
          </a:extLst>
        </xdr:cNvPr>
        <xdr:cNvSpPr/>
      </xdr:nvSpPr>
      <xdr:spPr>
        <a:xfrm>
          <a:off x="1019175" y="5029199"/>
          <a:ext cx="7962900" cy="3305176"/>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39</xdr:row>
      <xdr:rowOff>142874</xdr:rowOff>
    </xdr:from>
    <xdr:to>
      <xdr:col>15</xdr:col>
      <xdr:colOff>847725</xdr:colOff>
      <xdr:row>49</xdr:row>
      <xdr:rowOff>66674</xdr:rowOff>
    </xdr:to>
    <xdr:sp macro="" textlink="">
      <xdr:nvSpPr>
        <xdr:cNvPr id="6" name="Rectangle 5">
          <a:extLst>
            <a:ext uri="{FF2B5EF4-FFF2-40B4-BE49-F238E27FC236}">
              <a16:creationId xmlns:a16="http://schemas.microsoft.com/office/drawing/2014/main" id="{DE95D8C4-ABD1-4CCD-8083-28C2B4FE8E46}"/>
            </a:ext>
          </a:extLst>
        </xdr:cNvPr>
        <xdr:cNvSpPr/>
      </xdr:nvSpPr>
      <xdr:spPr>
        <a:xfrm>
          <a:off x="1019175" y="8420099"/>
          <a:ext cx="7962900" cy="198120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247650</xdr:colOff>
      <xdr:row>50</xdr:row>
      <xdr:rowOff>0</xdr:rowOff>
    </xdr:from>
    <xdr:to>
      <xdr:col>15</xdr:col>
      <xdr:colOff>838201</xdr:colOff>
      <xdr:row>62</xdr:row>
      <xdr:rowOff>57150</xdr:rowOff>
    </xdr:to>
    <xdr:sp macro="" textlink="">
      <xdr:nvSpPr>
        <xdr:cNvPr id="7" name="Rectangle 6">
          <a:extLst>
            <a:ext uri="{FF2B5EF4-FFF2-40B4-BE49-F238E27FC236}">
              <a16:creationId xmlns:a16="http://schemas.microsoft.com/office/drawing/2014/main" id="{1D31275A-803B-4E2F-B7C7-652E7BEBCE18}"/>
            </a:ext>
          </a:extLst>
        </xdr:cNvPr>
        <xdr:cNvSpPr/>
      </xdr:nvSpPr>
      <xdr:spPr>
        <a:xfrm>
          <a:off x="1009650" y="10515600"/>
          <a:ext cx="7962901" cy="2152650"/>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62</xdr:row>
      <xdr:rowOff>152399</xdr:rowOff>
    </xdr:from>
    <xdr:to>
      <xdr:col>15</xdr:col>
      <xdr:colOff>857250</xdr:colOff>
      <xdr:row>68</xdr:row>
      <xdr:rowOff>152400</xdr:rowOff>
    </xdr:to>
    <xdr:sp macro="" textlink="">
      <xdr:nvSpPr>
        <xdr:cNvPr id="8" name="Rectangle 7">
          <a:extLst>
            <a:ext uri="{FF2B5EF4-FFF2-40B4-BE49-F238E27FC236}">
              <a16:creationId xmlns:a16="http://schemas.microsoft.com/office/drawing/2014/main" id="{365189F9-B241-4252-8667-2B8109A6A373}"/>
            </a:ext>
          </a:extLst>
        </xdr:cNvPr>
        <xdr:cNvSpPr/>
      </xdr:nvSpPr>
      <xdr:spPr>
        <a:xfrm>
          <a:off x="1028700" y="12763499"/>
          <a:ext cx="7962900" cy="1295401"/>
        </a:xfrm>
        <a:prstGeom prst="rect">
          <a:avLst/>
        </a:prstGeom>
        <a:noFill/>
        <a:ln w="12700"/>
        <a:effectLst>
          <a:glow rad="63500">
            <a:schemeClr val="accent1">
              <a:satMod val="175000"/>
              <a:alpha val="40000"/>
            </a:schemeClr>
          </a:glo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219075</xdr:colOff>
      <xdr:row>6</xdr:row>
      <xdr:rowOff>0</xdr:rowOff>
    </xdr:to>
    <xdr:pic>
      <xdr:nvPicPr>
        <xdr:cNvPr id="2" name="Image 1">
          <a:extLst>
            <a:ext uri="{FF2B5EF4-FFF2-40B4-BE49-F238E27FC236}">
              <a16:creationId xmlns:a16="http://schemas.microsoft.com/office/drawing/2014/main" id="{16B7EE93-84AD-499D-9F4F-C1E8977721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1075" cy="1209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257174</xdr:colOff>
      <xdr:row>17</xdr:row>
      <xdr:rowOff>95250</xdr:rowOff>
    </xdr:from>
    <xdr:to>
      <xdr:col>15</xdr:col>
      <xdr:colOff>828675</xdr:colOff>
      <xdr:row>22</xdr:row>
      <xdr:rowOff>142876</xdr:rowOff>
    </xdr:to>
    <xdr:sp macro="" textlink="">
      <xdr:nvSpPr>
        <xdr:cNvPr id="3" name="Rectangle 2">
          <a:extLst>
            <a:ext uri="{FF2B5EF4-FFF2-40B4-BE49-F238E27FC236}">
              <a16:creationId xmlns:a16="http://schemas.microsoft.com/office/drawing/2014/main" id="{1C851DA6-49E1-433A-AFDD-DD308A9A1EF4}"/>
            </a:ext>
          </a:extLst>
        </xdr:cNvPr>
        <xdr:cNvSpPr/>
      </xdr:nvSpPr>
      <xdr:spPr>
        <a:xfrm>
          <a:off x="1019174" y="3590925"/>
          <a:ext cx="7372351" cy="10953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257176</xdr:colOff>
      <xdr:row>23</xdr:row>
      <xdr:rowOff>123824</xdr:rowOff>
    </xdr:from>
    <xdr:to>
      <xdr:col>15</xdr:col>
      <xdr:colOff>847726</xdr:colOff>
      <xdr:row>35</xdr:row>
      <xdr:rowOff>123825</xdr:rowOff>
    </xdr:to>
    <xdr:sp macro="" textlink="">
      <xdr:nvSpPr>
        <xdr:cNvPr id="4" name="Rectangle 3">
          <a:extLst>
            <a:ext uri="{FF2B5EF4-FFF2-40B4-BE49-F238E27FC236}">
              <a16:creationId xmlns:a16="http://schemas.microsoft.com/office/drawing/2014/main" id="{65CA0C5D-C7D8-4918-827B-8570B19FB0CF}"/>
            </a:ext>
          </a:extLst>
        </xdr:cNvPr>
        <xdr:cNvSpPr/>
      </xdr:nvSpPr>
      <xdr:spPr>
        <a:xfrm>
          <a:off x="1019176" y="4848224"/>
          <a:ext cx="7391400" cy="2428876"/>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266700</xdr:colOff>
      <xdr:row>36</xdr:row>
      <xdr:rowOff>76201</xdr:rowOff>
    </xdr:from>
    <xdr:to>
      <xdr:col>15</xdr:col>
      <xdr:colOff>847725</xdr:colOff>
      <xdr:row>42</xdr:row>
      <xdr:rowOff>152401</xdr:rowOff>
    </xdr:to>
    <xdr:sp macro="" textlink="">
      <xdr:nvSpPr>
        <xdr:cNvPr id="5" name="Rectangle 4">
          <a:extLst>
            <a:ext uri="{FF2B5EF4-FFF2-40B4-BE49-F238E27FC236}">
              <a16:creationId xmlns:a16="http://schemas.microsoft.com/office/drawing/2014/main" id="{CF27E7EB-155A-4D35-8FEA-977091C7A187}"/>
            </a:ext>
          </a:extLst>
        </xdr:cNvPr>
        <xdr:cNvSpPr/>
      </xdr:nvSpPr>
      <xdr:spPr>
        <a:xfrm>
          <a:off x="1028700" y="7410451"/>
          <a:ext cx="7381875" cy="1371600"/>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twoCellAnchor>
    <xdr:from>
      <xdr:col>1</xdr:col>
      <xdr:colOff>257175</xdr:colOff>
      <xdr:row>6</xdr:row>
      <xdr:rowOff>114299</xdr:rowOff>
    </xdr:from>
    <xdr:to>
      <xdr:col>15</xdr:col>
      <xdr:colOff>838200</xdr:colOff>
      <xdr:row>16</xdr:row>
      <xdr:rowOff>104775</xdr:rowOff>
    </xdr:to>
    <xdr:sp macro="" textlink="">
      <xdr:nvSpPr>
        <xdr:cNvPr id="6" name="Rectangle 5">
          <a:extLst>
            <a:ext uri="{FF2B5EF4-FFF2-40B4-BE49-F238E27FC236}">
              <a16:creationId xmlns:a16="http://schemas.microsoft.com/office/drawing/2014/main" id="{8F0928C7-D6E3-43C8-9E3B-0C7BCCBDF970}"/>
            </a:ext>
          </a:extLst>
        </xdr:cNvPr>
        <xdr:cNvSpPr/>
      </xdr:nvSpPr>
      <xdr:spPr>
        <a:xfrm>
          <a:off x="1019175" y="1323974"/>
          <a:ext cx="7381875" cy="2095501"/>
        </a:xfrm>
        <a:prstGeom prst="rect">
          <a:avLst/>
        </a:prstGeom>
        <a:noFill/>
        <a:ln w="12700">
          <a:solidFill>
            <a:srgbClr val="6600CC"/>
          </a:solidFill>
        </a:ln>
        <a:effectLst>
          <a:glow rad="63500">
            <a:srgbClr val="6600CC">
              <a:alpha val="40000"/>
            </a:srgbClr>
          </a:glow>
        </a:effectLst>
        <a:scene3d>
          <a:camera prst="orthographicFront"/>
          <a:lightRig rig="threePt" dir="t"/>
        </a:scene3d>
        <a:sp3d extrusionH="76200" contourW="12700">
          <a:extrusionClr>
            <a:srgbClr val="6600CC"/>
          </a:extrusionClr>
          <a:contourClr>
            <a:srgbClr val="6600CC"/>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fr-F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38100</xdr:rowOff>
    </xdr:from>
    <xdr:to>
      <xdr:col>0</xdr:col>
      <xdr:colOff>904875</xdr:colOff>
      <xdr:row>6</xdr:row>
      <xdr:rowOff>19050</xdr:rowOff>
    </xdr:to>
    <xdr:pic>
      <xdr:nvPicPr>
        <xdr:cNvPr id="4" name="Picture 1" descr="Gironde-rvb">
          <a:extLst>
            <a:ext uri="{FF2B5EF4-FFF2-40B4-BE49-F238E27FC236}">
              <a16:creationId xmlns:a16="http://schemas.microsoft.com/office/drawing/2014/main" id="{5A0F2D05-C610-42DA-A010-933F3898C3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8100"/>
          <a:ext cx="876300" cy="1304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847724</xdr:colOff>
      <xdr:row>0</xdr:row>
      <xdr:rowOff>9525</xdr:rowOff>
    </xdr:from>
    <xdr:to>
      <xdr:col>13</xdr:col>
      <xdr:colOff>3000373</xdr:colOff>
      <xdr:row>5</xdr:row>
      <xdr:rowOff>9526</xdr:rowOff>
    </xdr:to>
    <xdr:sp macro="" textlink="" fLocksText="0">
      <xdr:nvSpPr>
        <xdr:cNvPr id="5" name="Rectangle à coins arrondis 2">
          <a:extLst>
            <a:ext uri="{FF2B5EF4-FFF2-40B4-BE49-F238E27FC236}">
              <a16:creationId xmlns:a16="http://schemas.microsoft.com/office/drawing/2014/main" id="{F34A5E2C-9959-4977-88B7-110B6069E635}"/>
            </a:ext>
          </a:extLst>
        </xdr:cNvPr>
        <xdr:cNvSpPr>
          <a:spLocks noChangeArrowheads="1"/>
        </xdr:cNvSpPr>
      </xdr:nvSpPr>
      <xdr:spPr bwMode="auto">
        <a:xfrm flipH="1">
          <a:off x="3371849" y="9525"/>
          <a:ext cx="5143499" cy="1133476"/>
        </a:xfrm>
        <a:prstGeom prst="roundRect">
          <a:avLst>
            <a:gd name="adj" fmla="val 16667"/>
          </a:avLst>
        </a:prstGeom>
        <a:solidFill>
          <a:srgbClr val="FFFFFF"/>
        </a:solidFill>
        <a:ln w="9360" cap="sq">
          <a:solidFill>
            <a:srgbClr val="000000"/>
          </a:solidFill>
          <a:miter lim="800000"/>
          <a:headEnd/>
          <a:tailEnd/>
        </a:ln>
        <a:effectLst>
          <a:outerShdw blurRad="50800" dist="38100" dir="2700000" algn="tl" rotWithShape="0">
            <a:prstClr val="black">
              <a:alpha val="40000"/>
            </a:prstClr>
          </a:outerShdw>
        </a:effectLst>
      </xdr:spPr>
      <xdr:txBody>
        <a:bodyPr vertOverflow="clip" wrap="square" lIns="18000" tIns="0" rIns="0" bIns="0" anchor="t"/>
        <a:lstStyle/>
        <a:p>
          <a:pPr algn="ctr" rtl="0">
            <a:defRPr sz="1000"/>
          </a:pPr>
          <a:endParaRPr lang="fr-FR" sz="300" b="1" i="0" u="none" strike="noStrike" baseline="0">
            <a:solidFill>
              <a:srgbClr val="000000"/>
            </a:solidFill>
            <a:latin typeface="Calibri"/>
            <a:cs typeface="Calibri"/>
          </a:endParaRPr>
        </a:p>
        <a:p>
          <a:pPr algn="ctr" rtl="0">
            <a:defRPr sz="1000"/>
          </a:pPr>
          <a:r>
            <a:rPr lang="fr-FR" sz="2000" b="1" i="0" u="none" strike="noStrike" baseline="0">
              <a:solidFill>
                <a:srgbClr val="000000"/>
              </a:solidFill>
              <a:latin typeface="Calibri"/>
              <a:cs typeface="Calibri"/>
            </a:rPr>
            <a:t>Modalités de calcul </a:t>
          </a:r>
        </a:p>
        <a:p>
          <a:pPr algn="ctr" rtl="0">
            <a:defRPr sz="1000"/>
          </a:pPr>
          <a:r>
            <a:rPr lang="fr-FR" sz="2000" b="1" i="0" u="none" strike="noStrike" baseline="0">
              <a:solidFill>
                <a:srgbClr val="000000"/>
              </a:solidFill>
              <a:latin typeface="Calibri"/>
              <a:cs typeface="Calibri"/>
            </a:rPr>
            <a:t>du Bonus Territoire CTG 2023 </a:t>
          </a:r>
        </a:p>
        <a:p>
          <a:pPr algn="ctr" rtl="0">
            <a:defRPr sz="1000"/>
          </a:pPr>
          <a:r>
            <a:rPr lang="fr-FR" sz="2000" b="0" i="0" baseline="0">
              <a:solidFill>
                <a:srgbClr val="800080"/>
              </a:solidFill>
              <a:effectLst/>
              <a:latin typeface="+mn-lt"/>
              <a:ea typeface="+mn-ea"/>
              <a:cs typeface="+mn-cs"/>
            </a:rPr>
            <a:t>"</a:t>
          </a:r>
          <a:r>
            <a:rPr lang="fr-FR" sz="2000" b="1" i="0" baseline="0">
              <a:solidFill>
                <a:srgbClr val="800080"/>
              </a:solidFill>
              <a:effectLst/>
              <a:latin typeface="+mn-lt"/>
              <a:ea typeface="+mn-ea"/>
              <a:cs typeface="+mn-cs"/>
            </a:rPr>
            <a:t>contrat signé en 2022"</a:t>
          </a:r>
        </a:p>
      </xdr:txBody>
    </xdr:sp>
    <xdr:clientData/>
  </xdr:twoCellAnchor>
  <xdr:twoCellAnchor>
    <xdr:from>
      <xdr:col>0</xdr:col>
      <xdr:colOff>904875</xdr:colOff>
      <xdr:row>15</xdr:row>
      <xdr:rowOff>66675</xdr:rowOff>
    </xdr:from>
    <xdr:to>
      <xdr:col>0</xdr:col>
      <xdr:colOff>1038225</xdr:colOff>
      <xdr:row>15</xdr:row>
      <xdr:rowOff>190500</xdr:rowOff>
    </xdr:to>
    <xdr:sp macro="" textlink="">
      <xdr:nvSpPr>
        <xdr:cNvPr id="2" name="Flèche : bas 1">
          <a:extLst>
            <a:ext uri="{FF2B5EF4-FFF2-40B4-BE49-F238E27FC236}">
              <a16:creationId xmlns:a16="http://schemas.microsoft.com/office/drawing/2014/main" id="{16D3AB41-157F-B9E2-72F0-1BD3B9D49F9B}"/>
            </a:ext>
          </a:extLst>
        </xdr:cNvPr>
        <xdr:cNvSpPr/>
      </xdr:nvSpPr>
      <xdr:spPr>
        <a:xfrm>
          <a:off x="904875" y="324802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11</xdr:col>
      <xdr:colOff>1295400</xdr:colOff>
      <xdr:row>15</xdr:row>
      <xdr:rowOff>47625</xdr:rowOff>
    </xdr:from>
    <xdr:to>
      <xdr:col>11</xdr:col>
      <xdr:colOff>1428750</xdr:colOff>
      <xdr:row>15</xdr:row>
      <xdr:rowOff>171450</xdr:rowOff>
    </xdr:to>
    <xdr:sp macro="" textlink="">
      <xdr:nvSpPr>
        <xdr:cNvPr id="8" name="Flèche : bas 7">
          <a:extLst>
            <a:ext uri="{FF2B5EF4-FFF2-40B4-BE49-F238E27FC236}">
              <a16:creationId xmlns:a16="http://schemas.microsoft.com/office/drawing/2014/main" id="{F9F86B26-6D94-4A34-BCF0-18C9241963CB}"/>
            </a:ext>
          </a:extLst>
        </xdr:cNvPr>
        <xdr:cNvSpPr/>
      </xdr:nvSpPr>
      <xdr:spPr>
        <a:xfrm>
          <a:off x="3819525" y="3228975"/>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13</xdr:col>
      <xdr:colOff>1466850</xdr:colOff>
      <xdr:row>15</xdr:row>
      <xdr:rowOff>57150</xdr:rowOff>
    </xdr:from>
    <xdr:to>
      <xdr:col>13</xdr:col>
      <xdr:colOff>1600200</xdr:colOff>
      <xdr:row>15</xdr:row>
      <xdr:rowOff>180975</xdr:rowOff>
    </xdr:to>
    <xdr:sp macro="" textlink="">
      <xdr:nvSpPr>
        <xdr:cNvPr id="9" name="Flèche : bas 8">
          <a:extLst>
            <a:ext uri="{FF2B5EF4-FFF2-40B4-BE49-F238E27FC236}">
              <a16:creationId xmlns:a16="http://schemas.microsoft.com/office/drawing/2014/main" id="{7518E8C2-C922-48AC-88E8-31F0517AB746}"/>
            </a:ext>
          </a:extLst>
        </xdr:cNvPr>
        <xdr:cNvSpPr/>
      </xdr:nvSpPr>
      <xdr:spPr>
        <a:xfrm>
          <a:off x="6981825" y="32385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1295400</xdr:colOff>
      <xdr:row>15</xdr:row>
      <xdr:rowOff>57150</xdr:rowOff>
    </xdr:from>
    <xdr:to>
      <xdr:col>15</xdr:col>
      <xdr:colOff>1428750</xdr:colOff>
      <xdr:row>15</xdr:row>
      <xdr:rowOff>180975</xdr:rowOff>
    </xdr:to>
    <xdr:sp macro="" textlink="">
      <xdr:nvSpPr>
        <xdr:cNvPr id="10" name="Flèche : bas 9">
          <a:extLst>
            <a:ext uri="{FF2B5EF4-FFF2-40B4-BE49-F238E27FC236}">
              <a16:creationId xmlns:a16="http://schemas.microsoft.com/office/drawing/2014/main" id="{40BD8709-4797-424E-92DA-D518A555C9E4}"/>
            </a:ext>
          </a:extLst>
        </xdr:cNvPr>
        <xdr:cNvSpPr/>
      </xdr:nvSpPr>
      <xdr:spPr>
        <a:xfrm>
          <a:off x="10210800" y="3238500"/>
          <a:ext cx="133350" cy="1238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15</xdr:col>
      <xdr:colOff>9525</xdr:colOff>
      <xdr:row>50</xdr:row>
      <xdr:rowOff>390525</xdr:rowOff>
    </xdr:from>
    <xdr:to>
      <xdr:col>15</xdr:col>
      <xdr:colOff>2486024</xdr:colOff>
      <xdr:row>50</xdr:row>
      <xdr:rowOff>2266950</xdr:rowOff>
    </xdr:to>
    <xdr:sp macro="" textlink="">
      <xdr:nvSpPr>
        <xdr:cNvPr id="7" name="Bulle narrative : rectangle à coins arrondis 6">
          <a:extLst>
            <a:ext uri="{FF2B5EF4-FFF2-40B4-BE49-F238E27FC236}">
              <a16:creationId xmlns:a16="http://schemas.microsoft.com/office/drawing/2014/main" id="{19B7E9D7-4B9B-46EE-B254-58C1756E94E1}"/>
            </a:ext>
          </a:extLst>
        </xdr:cNvPr>
        <xdr:cNvSpPr/>
      </xdr:nvSpPr>
      <xdr:spPr>
        <a:xfrm>
          <a:off x="8924925" y="12134850"/>
          <a:ext cx="2476499" cy="1876425"/>
        </a:xfrm>
        <a:prstGeom prst="wedgeRoundRectCallout">
          <a:avLst>
            <a:gd name="adj1" fmla="val 19275"/>
            <a:gd name="adj2" fmla="val -60627"/>
            <a:gd name="adj3" fmla="val 16667"/>
          </a:avLst>
        </a:prstGeom>
        <a:gradFill>
          <a:gsLst>
            <a:gs pos="0">
              <a:srgbClr val="FFEFD1"/>
            </a:gs>
            <a:gs pos="45000">
              <a:srgbClr val="F0EBD5"/>
            </a:gs>
            <a:gs pos="100000">
              <a:srgbClr val="D1C39F"/>
            </a:gs>
          </a:gsLst>
          <a:lin ang="13500000" scaled="0"/>
        </a:gradFill>
        <a:ln w="12700">
          <a:solidFill>
            <a:schemeClr val="bg1">
              <a:lumMod val="95000"/>
            </a:schemeClr>
          </a:solidFill>
          <a:headEnd/>
          <a:tailEnd/>
        </a:ln>
        <a:effectLst>
          <a:outerShdw blurRad="50800" dist="38100" dir="16200000"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sz="1000"/>
          </a:pPr>
          <a:r>
            <a:rPr lang="fr-FR" sz="1100" b="1" i="0" baseline="0">
              <a:solidFill>
                <a:srgbClr val="800080"/>
              </a:solidFill>
              <a:effectLst/>
              <a:latin typeface="+mn-lt"/>
              <a:ea typeface="+mn-ea"/>
              <a:cs typeface="+mn-cs"/>
            </a:rPr>
            <a:t>Plafond de financement </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lang="fr-FR" sz="1050" b="1" i="0" baseline="0">
            <a:solidFill>
              <a:srgbClr val="800080"/>
            </a:solidFill>
            <a:effectLst/>
            <a:latin typeface="+mn-lt"/>
            <a:ea typeface="+mn-ea"/>
            <a:cs typeface="+mn-cs"/>
          </a:endParaRPr>
        </a:p>
        <a:p>
          <a:r>
            <a:rPr lang="fr-FR" sz="1050">
              <a:solidFill>
                <a:schemeClr val="dk1"/>
              </a:solidFill>
              <a:effectLst/>
              <a:latin typeface="+mn-lt"/>
              <a:ea typeface="+mn-ea"/>
              <a:cs typeface="+mn-cs"/>
            </a:rPr>
            <a:t>Le </a:t>
          </a:r>
          <a:r>
            <a:rPr lang="fr-FR" sz="1050" b="1">
              <a:solidFill>
                <a:srgbClr val="800080"/>
              </a:solidFill>
              <a:effectLst/>
              <a:latin typeface="+mn-lt"/>
              <a:ea typeface="+mn-ea"/>
              <a:cs typeface="+mn-cs"/>
            </a:rPr>
            <a:t>bonus territoire Ctg est à plafonner </a:t>
          </a:r>
          <a:r>
            <a:rPr lang="fr-FR" sz="1050">
              <a:solidFill>
                <a:schemeClr val="dk1"/>
              </a:solidFill>
              <a:effectLst/>
              <a:latin typeface="+mn-lt"/>
              <a:ea typeface="+mn-ea"/>
              <a:cs typeface="+mn-cs"/>
            </a:rPr>
            <a:t>lorsque la somme des participations familiales et des subventions de fonctionnement sur fonds nationaux (Psu, bonus mixité sociale, bonus inclusion handicap, bonus territoire Ctg …) </a:t>
          </a:r>
          <a:r>
            <a:rPr lang="fr-FR" sz="1050" b="1">
              <a:solidFill>
                <a:srgbClr val="800080"/>
              </a:solidFill>
              <a:effectLst/>
              <a:latin typeface="+mn-lt"/>
              <a:ea typeface="+mn-ea"/>
              <a:cs typeface="+mn-cs"/>
            </a:rPr>
            <a:t>dépasse 90% des charges de l’Eaje</a:t>
          </a:r>
          <a:r>
            <a:rPr lang="fr-FR" sz="1050">
              <a:solidFill>
                <a:schemeClr val="dk1"/>
              </a:solidFill>
              <a:effectLst/>
              <a:latin typeface="+mn-lt"/>
              <a:ea typeface="+mn-ea"/>
              <a:cs typeface="+mn-cs"/>
            </a:rPr>
            <a:t>.</a:t>
          </a:r>
        </a:p>
        <a:p>
          <a:pPr marL="0" indent="0" algn="ctr" rtl="0">
            <a:defRPr sz="1000"/>
          </a:pPr>
          <a:endParaRPr lang="fr-FR" sz="1200" b="1" i="0" baseline="0">
            <a:solidFill>
              <a:schemeClr val="dk1"/>
            </a:solidFill>
            <a:effectLst/>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ctsocia\COMMUN\BOITES%20A%20OUTILS\Bo&#238;te%20&#224;%20outils%20R&#233;forme%20des%20PS\OUTILS%202022\simulation%20par%20territoire\LE%20TAILLAN\VERIFIE%20PAR%20LA%20DCF\EAJE%20LE%20TAILLA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233;pertoire%20agent%2013%2012%2021/Pso/Calcul%20pso/test/CALCUL%20EAJE%202023%20AVEC%20BT%20es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Utilisation"/>
      <sheetName val="Sources des données"/>
      <sheetName val="Parametres"/>
      <sheetName val="CalculetteGpComm"/>
      <sheetName val="ListeEquip"/>
      <sheetName val="ListeActionsCej"/>
      <sheetName val="RedressementCEJ"/>
      <sheetName val="ListeFrt_QPV"/>
      <sheetName val="ListeDOM"/>
      <sheetName val="geolissage"/>
      <sheetName val="TCD_RecapTerrit"/>
      <sheetName val="TCD_EquipGeoliss"/>
      <sheetName val="OffreExistanteDvpt"/>
      <sheetName val="RecapTerritoire"/>
    </sheetNames>
    <sheetDataSet>
      <sheetData sheetId="0"/>
      <sheetData sheetId="1" refreshError="1"/>
      <sheetData sheetId="2"/>
      <sheetData sheetId="3" refreshError="1"/>
      <sheetData sheetId="4">
        <row r="4">
          <cell r="B4" t="str">
            <v>Zone à alimenter à partir de l'export de la table SAS EQUIP_EAJE</v>
          </cell>
        </row>
        <row r="5">
          <cell r="B5" t="str">
            <v>Zone de saisie manuelle</v>
          </cell>
        </row>
        <row r="6">
          <cell r="B6" t="str">
            <v>Zone calculée  à partir de l'onglet ListesActionsCej - ne pas modifier</v>
          </cell>
        </row>
        <row r="7">
          <cell r="B7" t="str">
            <v>Numéro dossier AFC</v>
          </cell>
        </row>
        <row r="8">
          <cell r="B8" t="str">
            <v>57271-1216</v>
          </cell>
        </row>
        <row r="9">
          <cell r="B9" t="str">
            <v>57135-937</v>
          </cell>
        </row>
        <row r="10">
          <cell r="B10" t="str">
            <v>57610-715</v>
          </cell>
        </row>
        <row r="11">
          <cell r="B11" t="str">
            <v>54191-200</v>
          </cell>
        </row>
        <row r="12">
          <cell r="B12" t="str">
            <v>60401-849</v>
          </cell>
        </row>
        <row r="13">
          <cell r="B13" t="str">
            <v>1127-849</v>
          </cell>
        </row>
        <row r="14">
          <cell r="B14" t="str">
            <v>1128-849</v>
          </cell>
        </row>
        <row r="15">
          <cell r="B15" t="str">
            <v>1129-849</v>
          </cell>
        </row>
        <row r="16">
          <cell r="B16" t="str">
            <v>1131-849</v>
          </cell>
        </row>
        <row r="17">
          <cell r="B17" t="str">
            <v>1135-849</v>
          </cell>
        </row>
        <row r="18">
          <cell r="B18" t="str">
            <v>231-180</v>
          </cell>
        </row>
        <row r="19">
          <cell r="B19" t="str">
            <v>232-180</v>
          </cell>
        </row>
        <row r="20">
          <cell r="B20" t="str">
            <v>1140-849</v>
          </cell>
        </row>
        <row r="21">
          <cell r="B21" t="str">
            <v>1141-849</v>
          </cell>
        </row>
        <row r="22">
          <cell r="B22" t="str">
            <v>1308-921</v>
          </cell>
        </row>
        <row r="23">
          <cell r="B23" t="str">
            <v>1304-921</v>
          </cell>
        </row>
        <row r="24">
          <cell r="B24" t="str">
            <v>1305-921</v>
          </cell>
        </row>
        <row r="25">
          <cell r="B25" t="str">
            <v>1142-849</v>
          </cell>
        </row>
        <row r="26">
          <cell r="B26" t="str">
            <v>1143-849</v>
          </cell>
        </row>
        <row r="27">
          <cell r="B27" t="str">
            <v>1306-921</v>
          </cell>
        </row>
        <row r="28">
          <cell r="B28" t="str">
            <v>1145-849</v>
          </cell>
        </row>
        <row r="29">
          <cell r="B29" t="str">
            <v>1146-849</v>
          </cell>
        </row>
        <row r="30">
          <cell r="B30" t="str">
            <v>1307-921</v>
          </cell>
        </row>
        <row r="31">
          <cell r="B31" t="str">
            <v>1147-849</v>
          </cell>
        </row>
        <row r="32">
          <cell r="B32" t="str">
            <v>1148-849</v>
          </cell>
        </row>
        <row r="33">
          <cell r="B33" t="str">
            <v>1149-849</v>
          </cell>
        </row>
        <row r="34">
          <cell r="B34" t="str">
            <v>1150-849</v>
          </cell>
        </row>
        <row r="35">
          <cell r="B35" t="str">
            <v>1152-849</v>
          </cell>
        </row>
        <row r="36">
          <cell r="B36" t="str">
            <v>1153-849</v>
          </cell>
        </row>
        <row r="37">
          <cell r="B37" t="str">
            <v>1583-1048</v>
          </cell>
        </row>
        <row r="38">
          <cell r="B38" t="str">
            <v>1154-849</v>
          </cell>
        </row>
        <row r="39">
          <cell r="B39" t="str">
            <v>2443-1417</v>
          </cell>
        </row>
        <row r="40">
          <cell r="B40" t="str">
            <v>1086-820</v>
          </cell>
        </row>
        <row r="41">
          <cell r="B41" t="str">
            <v>1932-1209</v>
          </cell>
        </row>
        <row r="42">
          <cell r="B42" t="str">
            <v>1315-927</v>
          </cell>
        </row>
        <row r="43">
          <cell r="B43" t="str">
            <v>2517-1472</v>
          </cell>
        </row>
        <row r="44">
          <cell r="B44" t="str">
            <v>1637-1060</v>
          </cell>
        </row>
        <row r="45">
          <cell r="B45" t="str">
            <v>2518-1472</v>
          </cell>
        </row>
        <row r="46">
          <cell r="B46" t="str">
            <v>2519-1472</v>
          </cell>
        </row>
        <row r="47">
          <cell r="B47" t="str">
            <v>2520-1472</v>
          </cell>
        </row>
        <row r="48">
          <cell r="B48" t="str">
            <v>62-57</v>
          </cell>
        </row>
        <row r="49">
          <cell r="B49" t="str">
            <v>2521-1472</v>
          </cell>
        </row>
        <row r="50">
          <cell r="B50" t="str">
            <v>88-57</v>
          </cell>
        </row>
        <row r="51">
          <cell r="B51" t="str">
            <v>1650-1069</v>
          </cell>
        </row>
        <row r="52">
          <cell r="B52" t="str">
            <v>9763-5258</v>
          </cell>
        </row>
        <row r="53">
          <cell r="B53" t="str">
            <v>9764-5258</v>
          </cell>
        </row>
        <row r="54">
          <cell r="B54" t="str">
            <v>9765-5258</v>
          </cell>
        </row>
        <row r="55">
          <cell r="B55" t="str">
            <v>1491-1001</v>
          </cell>
        </row>
        <row r="56">
          <cell r="B56" t="str">
            <v>1494-1001</v>
          </cell>
        </row>
        <row r="57">
          <cell r="B57" t="str">
            <v>1781-1128</v>
          </cell>
        </row>
        <row r="58">
          <cell r="B58" t="str">
            <v>883-703</v>
          </cell>
        </row>
        <row r="59">
          <cell r="B59" t="str">
            <v>1487-1000</v>
          </cell>
        </row>
        <row r="60">
          <cell r="B60" t="str">
            <v>1076-816</v>
          </cell>
        </row>
        <row r="61">
          <cell r="B61" t="str">
            <v>894-714</v>
          </cell>
        </row>
        <row r="62">
          <cell r="B62" t="str">
            <v>4-4</v>
          </cell>
        </row>
        <row r="63">
          <cell r="B63" t="str">
            <v>5-4</v>
          </cell>
        </row>
        <row r="64">
          <cell r="B64" t="str">
            <v>1510-1014</v>
          </cell>
        </row>
        <row r="65">
          <cell r="B65" t="str">
            <v>1923-1203</v>
          </cell>
        </row>
        <row r="66">
          <cell r="B66" t="str">
            <v>1496-1003</v>
          </cell>
        </row>
        <row r="67">
          <cell r="B67" t="str">
            <v>901-709</v>
          </cell>
        </row>
        <row r="68">
          <cell r="B68" t="str">
            <v>1489-709</v>
          </cell>
        </row>
        <row r="69">
          <cell r="B69" t="str">
            <v>887-707</v>
          </cell>
        </row>
        <row r="70">
          <cell r="B70" t="str">
            <v>7075-3158</v>
          </cell>
        </row>
        <row r="71">
          <cell r="B71" t="str">
            <v>5561-3158</v>
          </cell>
        </row>
        <row r="72">
          <cell r="B72" t="str">
            <v>1492-1001</v>
          </cell>
        </row>
        <row r="73">
          <cell r="B73" t="str">
            <v>903-722</v>
          </cell>
        </row>
        <row r="74">
          <cell r="B74" t="str">
            <v>1075-815</v>
          </cell>
        </row>
        <row r="75">
          <cell r="B75" t="str">
            <v>1309-922</v>
          </cell>
        </row>
        <row r="76">
          <cell r="B76" t="str">
            <v>9767-5259</v>
          </cell>
        </row>
        <row r="77">
          <cell r="B77" t="str">
            <v>4130-2323</v>
          </cell>
        </row>
        <row r="78">
          <cell r="B78" t="str">
            <v>1087-820</v>
          </cell>
        </row>
        <row r="79">
          <cell r="B79" t="str">
            <v>1503-1008</v>
          </cell>
        </row>
        <row r="80">
          <cell r="B80" t="str">
            <v>1950-1216</v>
          </cell>
        </row>
        <row r="81">
          <cell r="B81" t="str">
            <v>237-183</v>
          </cell>
        </row>
        <row r="82">
          <cell r="B82" t="str">
            <v>891-711</v>
          </cell>
        </row>
        <row r="83">
          <cell r="B83" t="str">
            <v>1482-998</v>
          </cell>
        </row>
        <row r="84">
          <cell r="B84" t="str">
            <v>1311-924</v>
          </cell>
        </row>
        <row r="85">
          <cell r="B85" t="str">
            <v>1097-826</v>
          </cell>
        </row>
        <row r="86">
          <cell r="B86" t="str">
            <v>3270-1859</v>
          </cell>
        </row>
        <row r="87">
          <cell r="B87" t="str">
            <v>9229-1877</v>
          </cell>
        </row>
        <row r="88">
          <cell r="B88" t="str">
            <v>6346-3583</v>
          </cell>
        </row>
        <row r="89">
          <cell r="B89" t="str">
            <v>885-705</v>
          </cell>
        </row>
        <row r="90">
          <cell r="B90" t="str">
            <v>171-130</v>
          </cell>
        </row>
        <row r="91">
          <cell r="B91" t="str">
            <v>904-702</v>
          </cell>
        </row>
        <row r="92">
          <cell r="B92" t="str">
            <v>1866-1160</v>
          </cell>
        </row>
        <row r="93">
          <cell r="B93" t="str">
            <v>1561-1041</v>
          </cell>
        </row>
        <row r="94">
          <cell r="B94" t="str">
            <v>941-741</v>
          </cell>
        </row>
        <row r="95">
          <cell r="B95" t="str">
            <v>1939-1211</v>
          </cell>
        </row>
        <row r="96">
          <cell r="B96" t="str">
            <v>1593-1052</v>
          </cell>
        </row>
        <row r="97">
          <cell r="B97" t="str">
            <v>1132-849</v>
          </cell>
        </row>
        <row r="98">
          <cell r="B98" t="str">
            <v>1310-923</v>
          </cell>
        </row>
        <row r="99">
          <cell r="B99" t="str">
            <v>1139-849</v>
          </cell>
        </row>
        <row r="100">
          <cell r="B100" t="str">
            <v>1151-849</v>
          </cell>
        </row>
        <row r="101">
          <cell r="B101" t="str">
            <v>1085-57</v>
          </cell>
        </row>
        <row r="102">
          <cell r="B102" t="str">
            <v>1270-902</v>
          </cell>
        </row>
        <row r="103">
          <cell r="B103" t="str">
            <v>1755-1108</v>
          </cell>
        </row>
        <row r="104">
          <cell r="B104" t="str">
            <v>2442-1417</v>
          </cell>
        </row>
        <row r="105">
          <cell r="B105" t="str">
            <v>906-723</v>
          </cell>
        </row>
        <row r="106">
          <cell r="B106" t="str">
            <v>2465-1429</v>
          </cell>
        </row>
        <row r="107">
          <cell r="B107" t="str">
            <v>2284-1368</v>
          </cell>
        </row>
        <row r="108">
          <cell r="B108" t="str">
            <v>1088-820</v>
          </cell>
        </row>
        <row r="109">
          <cell r="B109" t="str">
            <v>1927-1206</v>
          </cell>
        </row>
        <row r="110">
          <cell r="B110" t="str">
            <v>2444-1417</v>
          </cell>
        </row>
        <row r="111">
          <cell r="B111" t="str">
            <v>1493-1001</v>
          </cell>
        </row>
        <row r="112">
          <cell r="B112" t="str">
            <v>1890-1172</v>
          </cell>
        </row>
        <row r="113">
          <cell r="B113" t="str">
            <v>1272-902</v>
          </cell>
        </row>
        <row r="114">
          <cell r="B114" t="str">
            <v>1753-1107</v>
          </cell>
        </row>
        <row r="115">
          <cell r="B115" t="str">
            <v>1091-822</v>
          </cell>
        </row>
        <row r="116">
          <cell r="B116" t="str">
            <v>900-720</v>
          </cell>
        </row>
        <row r="117">
          <cell r="B117" t="str">
            <v>1808-1141</v>
          </cell>
        </row>
        <row r="118">
          <cell r="B118" t="str">
            <v>1809-1141</v>
          </cell>
        </row>
        <row r="119">
          <cell r="B119" t="str">
            <v>1810-1141</v>
          </cell>
        </row>
        <row r="120">
          <cell r="B120" t="str">
            <v>2522-1472</v>
          </cell>
        </row>
        <row r="121">
          <cell r="B121" t="str">
            <v>8927-4860</v>
          </cell>
        </row>
        <row r="122">
          <cell r="B122" t="str">
            <v>902-721</v>
          </cell>
        </row>
        <row r="123">
          <cell r="B123" t="str">
            <v>1488-1000</v>
          </cell>
        </row>
        <row r="124">
          <cell r="B124" t="str">
            <v>1832-1148</v>
          </cell>
        </row>
        <row r="125">
          <cell r="B125" t="str">
            <v>1155-849</v>
          </cell>
        </row>
        <row r="126">
          <cell r="B126" t="str">
            <v>882-702</v>
          </cell>
        </row>
        <row r="127">
          <cell r="B127" t="str">
            <v>8928-4860</v>
          </cell>
        </row>
        <row r="128">
          <cell r="B128" t="str">
            <v>890-710</v>
          </cell>
        </row>
        <row r="129">
          <cell r="B129" t="str">
            <v>3304-1877</v>
          </cell>
        </row>
        <row r="130">
          <cell r="B130" t="str">
            <v>886-706</v>
          </cell>
        </row>
        <row r="131">
          <cell r="B131" t="str">
            <v>9896-5335</v>
          </cell>
        </row>
        <row r="132">
          <cell r="B132" t="str">
            <v>5948-709</v>
          </cell>
        </row>
        <row r="133">
          <cell r="B133" t="str">
            <v>1271-902</v>
          </cell>
        </row>
        <row r="134">
          <cell r="B134" t="str">
            <v>1486-717</v>
          </cell>
        </row>
        <row r="135">
          <cell r="B135" t="str">
            <v>5651-3219</v>
          </cell>
        </row>
        <row r="136">
          <cell r="B136" t="str">
            <v>1157-849</v>
          </cell>
        </row>
        <row r="137">
          <cell r="B137" t="str">
            <v>9882-5329</v>
          </cell>
        </row>
        <row r="138">
          <cell r="B138" t="str">
            <v>889-709</v>
          </cell>
        </row>
        <row r="139">
          <cell r="B139" t="str">
            <v>1269-902</v>
          </cell>
        </row>
        <row r="140">
          <cell r="B140" t="str">
            <v>1605-1057</v>
          </cell>
        </row>
        <row r="141">
          <cell r="B141" t="str">
            <v>1607-1057</v>
          </cell>
        </row>
        <row r="142">
          <cell r="B142" t="str">
            <v>1608-1057</v>
          </cell>
        </row>
        <row r="143">
          <cell r="B143" t="str">
            <v>1606-1057</v>
          </cell>
        </row>
        <row r="144">
          <cell r="B144" t="str">
            <v>1130-849</v>
          </cell>
        </row>
        <row r="145">
          <cell r="B145" t="str">
            <v>3122-709</v>
          </cell>
        </row>
        <row r="146">
          <cell r="B146" t="str">
            <v>1104-831</v>
          </cell>
        </row>
        <row r="147">
          <cell r="B147" t="str">
            <v>1137-849</v>
          </cell>
        </row>
        <row r="148">
          <cell r="B148" t="str">
            <v>1138-849</v>
          </cell>
        </row>
        <row r="149">
          <cell r="B149" t="str">
            <v>2523-1472</v>
          </cell>
        </row>
        <row r="150">
          <cell r="B150" t="str">
            <v>942-742</v>
          </cell>
        </row>
        <row r="151">
          <cell r="B151" t="str">
            <v>1767-1118</v>
          </cell>
        </row>
        <row r="152">
          <cell r="B152" t="str">
            <v>1949-1216</v>
          </cell>
        </row>
        <row r="153">
          <cell r="B153" t="str">
            <v>1833-1149</v>
          </cell>
        </row>
        <row r="154">
          <cell r="B154" t="str">
            <v>2285-361</v>
          </cell>
        </row>
        <row r="155">
          <cell r="B155" t="str">
            <v>1754-1107</v>
          </cell>
        </row>
        <row r="156">
          <cell r="B156" t="str">
            <v>1089-820</v>
          </cell>
        </row>
        <row r="157">
          <cell r="B157" t="str">
            <v>991-712</v>
          </cell>
        </row>
        <row r="158">
          <cell r="B158" t="str">
            <v>990-712</v>
          </cell>
        </row>
        <row r="159">
          <cell r="B159" t="str">
            <v>989-712</v>
          </cell>
        </row>
        <row r="160">
          <cell r="B160" t="str">
            <v>892-712</v>
          </cell>
        </row>
        <row r="161">
          <cell r="B161" t="str">
            <v>988-712</v>
          </cell>
        </row>
        <row r="162">
          <cell r="B162" t="str">
            <v>987-712</v>
          </cell>
        </row>
        <row r="163">
          <cell r="B163" t="str">
            <v>943-743</v>
          </cell>
        </row>
        <row r="164">
          <cell r="B164" t="str">
            <v>1609-1057</v>
          </cell>
        </row>
        <row r="165">
          <cell r="B165" t="str">
            <v>1928-1206</v>
          </cell>
        </row>
        <row r="166">
          <cell r="B166" t="str">
            <v>1160-849</v>
          </cell>
        </row>
        <row r="167">
          <cell r="B167" t="str">
            <v>1161-849</v>
          </cell>
        </row>
        <row r="168">
          <cell r="B168" t="str">
            <v>2819-1429</v>
          </cell>
        </row>
        <row r="169">
          <cell r="B169" t="str">
            <v>8925-4860</v>
          </cell>
        </row>
        <row r="170">
          <cell r="B170" t="str">
            <v>1782-1129</v>
          </cell>
        </row>
        <row r="171">
          <cell r="B171" t="str">
            <v>3326-1877</v>
          </cell>
        </row>
        <row r="172">
          <cell r="B172" t="str">
            <v>1481-998</v>
          </cell>
        </row>
        <row r="173">
          <cell r="B173" t="str">
            <v>1096-826</v>
          </cell>
        </row>
        <row r="174">
          <cell r="B174" t="str">
            <v>2302-200</v>
          </cell>
        </row>
        <row r="175">
          <cell r="B175" t="str">
            <v>1653-200</v>
          </cell>
        </row>
        <row r="176">
          <cell r="B176" t="str">
            <v>2188-1344</v>
          </cell>
        </row>
        <row r="177">
          <cell r="B177" t="str">
            <v>1084-820</v>
          </cell>
        </row>
        <row r="178">
          <cell r="B178" t="str">
            <v>1647-1066</v>
          </cell>
        </row>
        <row r="179">
          <cell r="B179" t="str">
            <v>944-743</v>
          </cell>
        </row>
        <row r="180">
          <cell r="B180" t="str">
            <v>992-712</v>
          </cell>
        </row>
        <row r="181">
          <cell r="B181" t="str">
            <v>907-702</v>
          </cell>
        </row>
        <row r="182">
          <cell r="B182" t="str">
            <v>1654-200</v>
          </cell>
        </row>
        <row r="183">
          <cell r="B183" t="str">
            <v>1655-200</v>
          </cell>
        </row>
        <row r="184">
          <cell r="B184" t="str">
            <v>1301-918</v>
          </cell>
        </row>
        <row r="185">
          <cell r="B185" t="str">
            <v>1676-1082</v>
          </cell>
        </row>
        <row r="186">
          <cell r="B186" t="str">
            <v>1480-998</v>
          </cell>
        </row>
        <row r="187">
          <cell r="B187" t="str">
            <v>1944-709</v>
          </cell>
        </row>
        <row r="188">
          <cell r="B188" t="str">
            <v>2462-1001</v>
          </cell>
        </row>
        <row r="189">
          <cell r="B189" t="str">
            <v>8926-4860</v>
          </cell>
        </row>
        <row r="190">
          <cell r="B190" t="str">
            <v>1005-719</v>
          </cell>
        </row>
        <row r="191">
          <cell r="B191" t="str">
            <v>1103-830</v>
          </cell>
        </row>
        <row r="192">
          <cell r="B192" t="str">
            <v>899-719</v>
          </cell>
        </row>
        <row r="193">
          <cell r="B193" t="str">
            <v>994-719</v>
          </cell>
        </row>
        <row r="194">
          <cell r="B194" t="str">
            <v>1108-830</v>
          </cell>
        </row>
        <row r="195">
          <cell r="B195" t="str">
            <v>1110-830</v>
          </cell>
        </row>
        <row r="196">
          <cell r="B196" t="str">
            <v>1004-719</v>
          </cell>
        </row>
        <row r="197">
          <cell r="B197" t="str">
            <v>1006-719</v>
          </cell>
        </row>
        <row r="198">
          <cell r="B198" t="str">
            <v>1252-878</v>
          </cell>
        </row>
        <row r="199">
          <cell r="B199" t="str">
            <v>1261-878</v>
          </cell>
        </row>
        <row r="200">
          <cell r="B200" t="str">
            <v>1268-878</v>
          </cell>
        </row>
        <row r="201">
          <cell r="B201" t="str">
            <v>1768-1118</v>
          </cell>
        </row>
        <row r="202">
          <cell r="B202" t="str">
            <v>1933-921</v>
          </cell>
        </row>
        <row r="203">
          <cell r="B203" t="str">
            <v>3272-1859</v>
          </cell>
        </row>
        <row r="204">
          <cell r="B204" t="str">
            <v>1891-1172</v>
          </cell>
        </row>
        <row r="205">
          <cell r="B205" t="str">
            <v>1954-1219</v>
          </cell>
        </row>
        <row r="206">
          <cell r="B206" t="str">
            <v>1955-1219</v>
          </cell>
        </row>
        <row r="207">
          <cell r="B207" t="str">
            <v>1953-1219</v>
          </cell>
        </row>
        <row r="208">
          <cell r="B208" t="str">
            <v>3266-1427</v>
          </cell>
        </row>
        <row r="209">
          <cell r="B209" t="str">
            <v>3254-1427</v>
          </cell>
        </row>
        <row r="210">
          <cell r="B210" t="str">
            <v>3265-1427</v>
          </cell>
        </row>
        <row r="211">
          <cell r="B211" t="str">
            <v>7008-1066</v>
          </cell>
        </row>
        <row r="212">
          <cell r="B212" t="str">
            <v>7009-1066</v>
          </cell>
        </row>
        <row r="213">
          <cell r="B213" t="str">
            <v>7010-1066</v>
          </cell>
        </row>
        <row r="214">
          <cell r="B214" t="str">
            <v>10386-1005</v>
          </cell>
        </row>
        <row r="215">
          <cell r="B215" t="str">
            <v>11672-1756</v>
          </cell>
        </row>
        <row r="216">
          <cell r="B216" t="str">
            <v>11674-2683</v>
          </cell>
        </row>
        <row r="217">
          <cell r="B217" t="str">
            <v>13001-6574</v>
          </cell>
        </row>
        <row r="218">
          <cell r="B218" t="str">
            <v>14308-200</v>
          </cell>
        </row>
        <row r="219">
          <cell r="B219" t="str">
            <v>14704-709</v>
          </cell>
        </row>
        <row r="220">
          <cell r="B220" t="str">
            <v>14866-7927</v>
          </cell>
        </row>
        <row r="221">
          <cell r="B221" t="str">
            <v>14991-849</v>
          </cell>
        </row>
        <row r="222">
          <cell r="B222" t="str">
            <v>15388-361</v>
          </cell>
        </row>
        <row r="223">
          <cell r="B223" t="str">
            <v>15300-998</v>
          </cell>
        </row>
        <row r="224">
          <cell r="B224" t="str">
            <v>15782-200</v>
          </cell>
        </row>
        <row r="225">
          <cell r="B225" t="str">
            <v>15935-1162</v>
          </cell>
        </row>
        <row r="226">
          <cell r="B226" t="str">
            <v>16185-878</v>
          </cell>
        </row>
        <row r="227">
          <cell r="B227" t="str">
            <v>20764-13847</v>
          </cell>
        </row>
        <row r="228">
          <cell r="B228" t="str">
            <v>20765-13847</v>
          </cell>
        </row>
        <row r="229">
          <cell r="B229" t="str">
            <v>20766-13847</v>
          </cell>
        </row>
        <row r="230">
          <cell r="B230" t="str">
            <v>20767-13847</v>
          </cell>
        </row>
        <row r="231">
          <cell r="B231" t="str">
            <v>20768-13847</v>
          </cell>
        </row>
        <row r="232">
          <cell r="B232" t="str">
            <v>16452-1344</v>
          </cell>
        </row>
        <row r="233">
          <cell r="B233" t="str">
            <v>16509-1756</v>
          </cell>
        </row>
        <row r="234">
          <cell r="B234" t="str">
            <v>16510-1756</v>
          </cell>
        </row>
        <row r="235">
          <cell r="B235" t="str">
            <v>16553-9503</v>
          </cell>
        </row>
        <row r="236">
          <cell r="B236" t="str">
            <v>17230-3219</v>
          </cell>
        </row>
        <row r="237">
          <cell r="B237" t="str">
            <v>17214-10185</v>
          </cell>
        </row>
        <row r="238">
          <cell r="B238" t="str">
            <v>16946-1172</v>
          </cell>
        </row>
        <row r="239">
          <cell r="B239" t="str">
            <v>17116-849</v>
          </cell>
        </row>
        <row r="240">
          <cell r="B240" t="str">
            <v>17176-849</v>
          </cell>
        </row>
        <row r="241">
          <cell r="B241" t="str">
            <v>17833-820</v>
          </cell>
        </row>
        <row r="242">
          <cell r="B242" t="str">
            <v>18859-11955</v>
          </cell>
        </row>
        <row r="243">
          <cell r="B243" t="str">
            <v>21450-14501</v>
          </cell>
        </row>
        <row r="244">
          <cell r="B244" t="str">
            <v>21451-14501</v>
          </cell>
        </row>
        <row r="245">
          <cell r="B245" t="str">
            <v>21452-14501</v>
          </cell>
        </row>
        <row r="246">
          <cell r="B246" t="str">
            <v>21453-14501</v>
          </cell>
        </row>
        <row r="247">
          <cell r="B247" t="str">
            <v>21454-14501</v>
          </cell>
        </row>
        <row r="248">
          <cell r="B248" t="str">
            <v>17602-200</v>
          </cell>
        </row>
        <row r="249">
          <cell r="B249" t="str">
            <v>19641-12729</v>
          </cell>
        </row>
        <row r="250">
          <cell r="B250" t="str">
            <v>19642-12729</v>
          </cell>
        </row>
        <row r="251">
          <cell r="B251" t="str">
            <v>19643-12729</v>
          </cell>
        </row>
        <row r="252">
          <cell r="B252" t="str">
            <v>19929-719</v>
          </cell>
        </row>
        <row r="253">
          <cell r="B253" t="str">
            <v>20232-1219</v>
          </cell>
        </row>
        <row r="254">
          <cell r="B254" t="str">
            <v>29979-849</v>
          </cell>
        </row>
        <row r="255">
          <cell r="B255" t="str">
            <v>23684-1066</v>
          </cell>
        </row>
        <row r="256">
          <cell r="B256" t="str">
            <v>23685-1066</v>
          </cell>
        </row>
        <row r="257">
          <cell r="B257" t="str">
            <v>27531-200</v>
          </cell>
        </row>
        <row r="258">
          <cell r="B258" t="str">
            <v>28159-707</v>
          </cell>
        </row>
        <row r="259">
          <cell r="B259" t="str">
            <v>26725-1066</v>
          </cell>
        </row>
        <row r="260">
          <cell r="B260" t="str">
            <v>42807-26031</v>
          </cell>
        </row>
        <row r="261">
          <cell r="B261" t="str">
            <v>39526-26031</v>
          </cell>
        </row>
        <row r="262">
          <cell r="B262" t="str">
            <v>42808-26031</v>
          </cell>
        </row>
        <row r="263">
          <cell r="B263" t="str">
            <v>34469-361</v>
          </cell>
        </row>
        <row r="264">
          <cell r="B264" t="str">
            <v>34485-1344</v>
          </cell>
        </row>
        <row r="265">
          <cell r="B265" t="str">
            <v>45176-200</v>
          </cell>
        </row>
        <row r="266">
          <cell r="B266" t="str">
            <v>40552-200</v>
          </cell>
        </row>
        <row r="267">
          <cell r="B267" t="str">
            <v>41238-26593</v>
          </cell>
        </row>
        <row r="268">
          <cell r="B268" t="str">
            <v>52204-7960</v>
          </cell>
        </row>
        <row r="269">
          <cell r="B269" t="str">
            <v>52384-361</v>
          </cell>
        </row>
        <row r="270">
          <cell r="B270" t="str">
            <v>59030-30306</v>
          </cell>
        </row>
        <row r="271">
          <cell r="B271" t="str">
            <v>1057-30306</v>
          </cell>
        </row>
        <row r="272">
          <cell r="B272" t="str">
            <v>56153-200</v>
          </cell>
        </row>
        <row r="273">
          <cell r="B273" t="str">
            <v>54259-29700</v>
          </cell>
        </row>
        <row r="274">
          <cell r="B274" t="str">
            <v>58837-361</v>
          </cell>
        </row>
        <row r="275">
          <cell r="B275" t="str">
            <v>58838-361</v>
          </cell>
        </row>
        <row r="276">
          <cell r="B276" t="str">
            <v>56990-200</v>
          </cell>
        </row>
        <row r="277">
          <cell r="B277" t="str">
            <v>884-704</v>
          </cell>
        </row>
        <row r="278">
          <cell r="B278" t="str">
            <v>59995-200</v>
          </cell>
        </row>
        <row r="279">
          <cell r="B279" t="str">
            <v>5045-29825</v>
          </cell>
        </row>
        <row r="280">
          <cell r="B280" t="str">
            <v>5047-29825</v>
          </cell>
        </row>
        <row r="281">
          <cell r="B281" t="str">
            <v>60088-30727</v>
          </cell>
        </row>
        <row r="282">
          <cell r="B282" t="str">
            <v>5048-29825</v>
          </cell>
        </row>
        <row r="283">
          <cell r="B283" t="str">
            <v>5046-29825</v>
          </cell>
        </row>
        <row r="284">
          <cell r="B284" t="str">
            <v>5044-29825</v>
          </cell>
        </row>
      </sheetData>
      <sheetData sheetId="5">
        <row r="8">
          <cell r="K8">
            <v>38751.74</v>
          </cell>
          <cell r="T8">
            <v>0</v>
          </cell>
        </row>
        <row r="9">
          <cell r="K9">
            <v>29570.94</v>
          </cell>
          <cell r="T9">
            <v>0</v>
          </cell>
        </row>
        <row r="10">
          <cell r="K10">
            <v>68005.09</v>
          </cell>
          <cell r="T10">
            <v>0</v>
          </cell>
        </row>
        <row r="11">
          <cell r="K11">
            <v>42930.77</v>
          </cell>
          <cell r="T11">
            <v>0</v>
          </cell>
        </row>
        <row r="12">
          <cell r="K12">
            <v>43158.58</v>
          </cell>
          <cell r="T12">
            <v>0</v>
          </cell>
        </row>
        <row r="13">
          <cell r="K13">
            <v>34584.31</v>
          </cell>
          <cell r="T13">
            <v>0</v>
          </cell>
        </row>
        <row r="14">
          <cell r="K14">
            <v>54200.12</v>
          </cell>
          <cell r="T14">
            <v>0</v>
          </cell>
        </row>
        <row r="15">
          <cell r="K15">
            <v>31951.65</v>
          </cell>
          <cell r="T15">
            <v>0</v>
          </cell>
        </row>
        <row r="16">
          <cell r="K16">
            <v>111913.74</v>
          </cell>
          <cell r="T16">
            <v>0</v>
          </cell>
        </row>
        <row r="17">
          <cell r="K17">
            <v>22279.5</v>
          </cell>
          <cell r="T17">
            <v>0</v>
          </cell>
        </row>
        <row r="18">
          <cell r="K18">
            <v>29843.53</v>
          </cell>
          <cell r="T18">
            <v>0</v>
          </cell>
        </row>
        <row r="19">
          <cell r="K19">
            <v>21390.65</v>
          </cell>
          <cell r="T19">
            <v>0</v>
          </cell>
        </row>
        <row r="20">
          <cell r="K20">
            <v>16946.91</v>
          </cell>
          <cell r="T20">
            <v>0</v>
          </cell>
        </row>
        <row r="21">
          <cell r="K21">
            <v>97677.43</v>
          </cell>
          <cell r="T21">
            <v>0</v>
          </cell>
        </row>
        <row r="22">
          <cell r="K22">
            <v>59326.98</v>
          </cell>
          <cell r="T22">
            <v>0</v>
          </cell>
        </row>
        <row r="23">
          <cell r="K23">
            <v>36977.93</v>
          </cell>
          <cell r="T23">
            <v>0</v>
          </cell>
        </row>
        <row r="24">
          <cell r="K24">
            <v>144433.97</v>
          </cell>
          <cell r="T24">
            <v>0</v>
          </cell>
        </row>
        <row r="25">
          <cell r="K25">
            <v>42374.85</v>
          </cell>
          <cell r="T25">
            <v>0</v>
          </cell>
        </row>
        <row r="26">
          <cell r="K26">
            <v>69886.289999999994</v>
          </cell>
          <cell r="T26">
            <v>0</v>
          </cell>
        </row>
        <row r="27">
          <cell r="K27">
            <v>33752.050000000003</v>
          </cell>
          <cell r="T27">
            <v>0</v>
          </cell>
        </row>
        <row r="28">
          <cell r="K28">
            <v>37446.17</v>
          </cell>
          <cell r="T28">
            <v>0</v>
          </cell>
        </row>
        <row r="29">
          <cell r="K29">
            <v>7906.39</v>
          </cell>
          <cell r="T29">
            <v>0</v>
          </cell>
        </row>
        <row r="30">
          <cell r="K30">
            <v>26782.81</v>
          </cell>
          <cell r="T30">
            <v>0</v>
          </cell>
        </row>
        <row r="31">
          <cell r="K31">
            <v>33190.78</v>
          </cell>
          <cell r="T31">
            <v>0</v>
          </cell>
        </row>
        <row r="32">
          <cell r="K32">
            <v>58018.14</v>
          </cell>
          <cell r="T32">
            <v>0</v>
          </cell>
        </row>
        <row r="33">
          <cell r="K33">
            <v>59162.66</v>
          </cell>
          <cell r="T33">
            <v>0</v>
          </cell>
        </row>
        <row r="34">
          <cell r="K34">
            <v>51007.43</v>
          </cell>
          <cell r="T34">
            <v>0</v>
          </cell>
        </row>
        <row r="35">
          <cell r="K35">
            <v>58774.239999999998</v>
          </cell>
          <cell r="T35">
            <v>0</v>
          </cell>
        </row>
        <row r="36">
          <cell r="K36">
            <v>102722.9</v>
          </cell>
          <cell r="T36">
            <v>0</v>
          </cell>
        </row>
        <row r="37">
          <cell r="K37">
            <v>31235.13</v>
          </cell>
          <cell r="T37">
            <v>0</v>
          </cell>
        </row>
        <row r="38">
          <cell r="K38">
            <v>32024.63</v>
          </cell>
          <cell r="T38">
            <v>0</v>
          </cell>
        </row>
        <row r="39">
          <cell r="K39">
            <v>25353.81</v>
          </cell>
          <cell r="T39">
            <v>0</v>
          </cell>
        </row>
        <row r="40">
          <cell r="K40">
            <v>923.91</v>
          </cell>
          <cell r="T40">
            <v>0</v>
          </cell>
        </row>
        <row r="41">
          <cell r="K41">
            <v>95739.59</v>
          </cell>
          <cell r="T41">
            <v>0</v>
          </cell>
        </row>
        <row r="42">
          <cell r="K42">
            <v>21305.14</v>
          </cell>
          <cell r="T42">
            <v>0</v>
          </cell>
        </row>
        <row r="43">
          <cell r="K43">
            <v>167332.17000000001</v>
          </cell>
          <cell r="T43">
            <v>0</v>
          </cell>
        </row>
        <row r="44">
          <cell r="K44">
            <v>53560.35</v>
          </cell>
          <cell r="T44">
            <v>0</v>
          </cell>
        </row>
        <row r="45">
          <cell r="K45">
            <v>15873.83</v>
          </cell>
          <cell r="T45">
            <v>0</v>
          </cell>
        </row>
        <row r="46">
          <cell r="K46">
            <v>25801.83</v>
          </cell>
          <cell r="T46">
            <v>0</v>
          </cell>
        </row>
        <row r="47">
          <cell r="K47">
            <v>42321.2</v>
          </cell>
          <cell r="T47">
            <v>0</v>
          </cell>
        </row>
        <row r="48">
          <cell r="K48">
            <v>91002.78</v>
          </cell>
          <cell r="T48">
            <v>0</v>
          </cell>
        </row>
        <row r="49">
          <cell r="K49">
            <v>9089.89</v>
          </cell>
          <cell r="T49">
            <v>0</v>
          </cell>
        </row>
        <row r="50">
          <cell r="K50">
            <v>19727.02</v>
          </cell>
          <cell r="T50">
            <v>0</v>
          </cell>
        </row>
        <row r="51">
          <cell r="K51">
            <v>6011.89</v>
          </cell>
          <cell r="T51">
            <v>0</v>
          </cell>
        </row>
        <row r="52">
          <cell r="K52">
            <v>49506.23</v>
          </cell>
          <cell r="T52">
            <v>0</v>
          </cell>
        </row>
        <row r="53">
          <cell r="K53">
            <v>94526.59</v>
          </cell>
          <cell r="T53">
            <v>0</v>
          </cell>
        </row>
        <row r="54">
          <cell r="K54">
            <v>47220.87</v>
          </cell>
          <cell r="T54">
            <v>0</v>
          </cell>
        </row>
        <row r="55">
          <cell r="K55">
            <v>41729.51</v>
          </cell>
          <cell r="T55">
            <v>0</v>
          </cell>
        </row>
        <row r="56">
          <cell r="K56">
            <v>20688.36</v>
          </cell>
          <cell r="T56">
            <v>0</v>
          </cell>
        </row>
        <row r="57">
          <cell r="K57">
            <v>18420.95</v>
          </cell>
          <cell r="T57">
            <v>0</v>
          </cell>
        </row>
        <row r="58">
          <cell r="K58">
            <v>48618.54</v>
          </cell>
          <cell r="T58">
            <v>0</v>
          </cell>
        </row>
        <row r="59">
          <cell r="K59">
            <v>24085.41</v>
          </cell>
          <cell r="T59">
            <v>0</v>
          </cell>
        </row>
        <row r="60">
          <cell r="K60">
            <v>9653.5300000000007</v>
          </cell>
          <cell r="T60">
            <v>0</v>
          </cell>
        </row>
        <row r="61">
          <cell r="K61">
            <v>8459.94</v>
          </cell>
          <cell r="T61">
            <v>0</v>
          </cell>
        </row>
        <row r="62">
          <cell r="K62">
            <v>3071.25</v>
          </cell>
          <cell r="T62">
            <v>0</v>
          </cell>
        </row>
        <row r="63">
          <cell r="K63">
            <v>8760.83</v>
          </cell>
          <cell r="T63">
            <v>0</v>
          </cell>
        </row>
        <row r="64">
          <cell r="K64">
            <v>34311.72</v>
          </cell>
          <cell r="T64">
            <v>0</v>
          </cell>
        </row>
        <row r="65">
          <cell r="K65">
            <v>11657.08</v>
          </cell>
          <cell r="T65">
            <v>0</v>
          </cell>
        </row>
        <row r="66">
          <cell r="K66">
            <v>204327.48</v>
          </cell>
          <cell r="T66">
            <v>0</v>
          </cell>
        </row>
        <row r="67">
          <cell r="K67">
            <v>41661.360000000001</v>
          </cell>
          <cell r="T67">
            <v>0</v>
          </cell>
        </row>
        <row r="68">
          <cell r="K68">
            <v>15018</v>
          </cell>
          <cell r="T68">
            <v>0</v>
          </cell>
        </row>
        <row r="69">
          <cell r="K69">
            <v>57058.3</v>
          </cell>
          <cell r="T69">
            <v>0</v>
          </cell>
        </row>
        <row r="70">
          <cell r="K70">
            <v>125702.52</v>
          </cell>
          <cell r="T70">
            <v>0</v>
          </cell>
        </row>
        <row r="71">
          <cell r="K71">
            <v>108859.81</v>
          </cell>
          <cell r="T71">
            <v>0</v>
          </cell>
        </row>
        <row r="72">
          <cell r="K72">
            <v>51429.3</v>
          </cell>
          <cell r="T72">
            <v>0</v>
          </cell>
        </row>
        <row r="73">
          <cell r="K73">
            <v>16444.740000000002</v>
          </cell>
          <cell r="T73">
            <v>0</v>
          </cell>
        </row>
        <row r="74">
          <cell r="K74">
            <v>78576.850000000006</v>
          </cell>
          <cell r="T74">
            <v>0</v>
          </cell>
        </row>
        <row r="75">
          <cell r="K75">
            <v>51625.23</v>
          </cell>
          <cell r="T75">
            <v>0</v>
          </cell>
        </row>
        <row r="76">
          <cell r="K76">
            <v>81197.119999999995</v>
          </cell>
          <cell r="T76">
            <v>0</v>
          </cell>
        </row>
        <row r="77">
          <cell r="K77">
            <v>20505.599999999999</v>
          </cell>
          <cell r="T77">
            <v>0</v>
          </cell>
        </row>
        <row r="78">
          <cell r="K78">
            <v>21287.360000000001</v>
          </cell>
          <cell r="T78">
            <v>0</v>
          </cell>
        </row>
        <row r="79">
          <cell r="K79">
            <v>5125.8999999999996</v>
          </cell>
          <cell r="T79">
            <v>0</v>
          </cell>
        </row>
        <row r="80">
          <cell r="K80">
            <v>37994.699999999997</v>
          </cell>
          <cell r="T80">
            <v>0</v>
          </cell>
        </row>
        <row r="81">
          <cell r="K81">
            <v>73010.55</v>
          </cell>
          <cell r="T81">
            <v>0</v>
          </cell>
        </row>
        <row r="82">
          <cell r="K82">
            <v>12945.32</v>
          </cell>
          <cell r="T82">
            <v>0</v>
          </cell>
        </row>
        <row r="83">
          <cell r="K83">
            <v>61573.45</v>
          </cell>
          <cell r="T83">
            <v>0</v>
          </cell>
        </row>
        <row r="84">
          <cell r="K84">
            <v>35023.949999999997</v>
          </cell>
          <cell r="T84">
            <v>0</v>
          </cell>
        </row>
        <row r="85">
          <cell r="K85">
            <v>154763.49</v>
          </cell>
          <cell r="T85">
            <v>0</v>
          </cell>
        </row>
        <row r="86">
          <cell r="K86">
            <v>54588.69</v>
          </cell>
          <cell r="T86">
            <v>0</v>
          </cell>
        </row>
        <row r="87">
          <cell r="K87">
            <v>123665.02</v>
          </cell>
          <cell r="T87">
            <v>0</v>
          </cell>
        </row>
        <row r="88">
          <cell r="K88">
            <v>43172.38</v>
          </cell>
          <cell r="T88">
            <v>0</v>
          </cell>
        </row>
        <row r="89">
          <cell r="K89">
            <v>11319.17</v>
          </cell>
          <cell r="T89">
            <v>0</v>
          </cell>
        </row>
        <row r="90">
          <cell r="K90">
            <v>26800.86</v>
          </cell>
          <cell r="T90">
            <v>0</v>
          </cell>
        </row>
        <row r="91">
          <cell r="K91">
            <v>48032.12</v>
          </cell>
          <cell r="T91">
            <v>0</v>
          </cell>
        </row>
        <row r="92">
          <cell r="K92">
            <v>113625.78</v>
          </cell>
          <cell r="T92">
            <v>0</v>
          </cell>
        </row>
        <row r="93">
          <cell r="K93">
            <v>52653.22</v>
          </cell>
          <cell r="T93">
            <v>0</v>
          </cell>
        </row>
        <row r="94">
          <cell r="K94">
            <v>82304.570000000007</v>
          </cell>
          <cell r="T94">
            <v>0</v>
          </cell>
        </row>
        <row r="95">
          <cell r="K95">
            <v>16661.48</v>
          </cell>
          <cell r="T95">
            <v>0</v>
          </cell>
        </row>
        <row r="96">
          <cell r="K96">
            <v>35249.300000000003</v>
          </cell>
          <cell r="T96">
            <v>0</v>
          </cell>
        </row>
        <row r="97">
          <cell r="K97">
            <v>27303.26</v>
          </cell>
          <cell r="T97">
            <v>0</v>
          </cell>
        </row>
        <row r="98">
          <cell r="K98">
            <v>48370.92</v>
          </cell>
          <cell r="T98">
            <v>0</v>
          </cell>
        </row>
        <row r="99">
          <cell r="K99">
            <v>27902.97</v>
          </cell>
          <cell r="T99">
            <v>0</v>
          </cell>
        </row>
        <row r="100">
          <cell r="K100">
            <v>54077.84</v>
          </cell>
          <cell r="T100">
            <v>0</v>
          </cell>
        </row>
        <row r="101">
          <cell r="K101">
            <v>15313.01</v>
          </cell>
          <cell r="T101">
            <v>0</v>
          </cell>
        </row>
        <row r="102">
          <cell r="K102">
            <v>294.5</v>
          </cell>
          <cell r="T102">
            <v>0</v>
          </cell>
        </row>
        <row r="103">
          <cell r="K103">
            <v>44193.69</v>
          </cell>
          <cell r="T103">
            <v>0</v>
          </cell>
        </row>
        <row r="104">
          <cell r="K104">
            <v>12241.13</v>
          </cell>
          <cell r="T104">
            <v>0</v>
          </cell>
        </row>
        <row r="105">
          <cell r="K105">
            <v>24029.61</v>
          </cell>
          <cell r="T105">
            <v>0</v>
          </cell>
        </row>
        <row r="106">
          <cell r="K106">
            <v>63679.68</v>
          </cell>
          <cell r="T106">
            <v>0</v>
          </cell>
        </row>
        <row r="107">
          <cell r="K107">
            <v>63196.82</v>
          </cell>
          <cell r="T107">
            <v>0</v>
          </cell>
        </row>
        <row r="108">
          <cell r="K108">
            <v>97644.31</v>
          </cell>
          <cell r="T108">
            <v>0</v>
          </cell>
        </row>
        <row r="109">
          <cell r="K109">
            <v>47479.7</v>
          </cell>
          <cell r="T109">
            <v>0</v>
          </cell>
        </row>
        <row r="110">
          <cell r="K110">
            <v>22787.49</v>
          </cell>
          <cell r="T110">
            <v>0</v>
          </cell>
        </row>
        <row r="111">
          <cell r="K111">
            <v>29678.5</v>
          </cell>
          <cell r="T111">
            <v>0</v>
          </cell>
        </row>
        <row r="112">
          <cell r="K112">
            <v>62140.32</v>
          </cell>
          <cell r="T112">
            <v>0</v>
          </cell>
        </row>
        <row r="113">
          <cell r="K113">
            <v>61316.61</v>
          </cell>
          <cell r="T113">
            <v>0</v>
          </cell>
        </row>
        <row r="114">
          <cell r="K114">
            <v>82890.210000000006</v>
          </cell>
          <cell r="T114">
            <v>0</v>
          </cell>
        </row>
        <row r="115">
          <cell r="K115">
            <v>11411.96</v>
          </cell>
          <cell r="T115">
            <v>0</v>
          </cell>
        </row>
        <row r="116">
          <cell r="K116">
            <v>34763.300000000003</v>
          </cell>
          <cell r="T116">
            <v>0</v>
          </cell>
        </row>
        <row r="117">
          <cell r="K117">
            <v>30405.51</v>
          </cell>
          <cell r="T117">
            <v>0</v>
          </cell>
        </row>
        <row r="118">
          <cell r="K118">
            <v>18079.04</v>
          </cell>
          <cell r="T118">
            <v>0</v>
          </cell>
        </row>
        <row r="119">
          <cell r="K119">
            <v>22683.35</v>
          </cell>
          <cell r="T119">
            <v>0</v>
          </cell>
        </row>
        <row r="120">
          <cell r="K120">
            <v>14779.12</v>
          </cell>
          <cell r="T120">
            <v>0</v>
          </cell>
        </row>
        <row r="121">
          <cell r="K121">
            <v>27170.95</v>
          </cell>
          <cell r="T121">
            <v>0</v>
          </cell>
        </row>
        <row r="122">
          <cell r="K122">
            <v>31965.41</v>
          </cell>
          <cell r="T122">
            <v>0</v>
          </cell>
        </row>
        <row r="123">
          <cell r="K123">
            <v>46958.97</v>
          </cell>
          <cell r="T123" t="str">
            <v>1486-717</v>
          </cell>
        </row>
        <row r="124">
          <cell r="K124">
            <v>60871.62</v>
          </cell>
          <cell r="T124">
            <v>0</v>
          </cell>
        </row>
        <row r="125">
          <cell r="K125">
            <v>71258.95</v>
          </cell>
          <cell r="T125">
            <v>0</v>
          </cell>
        </row>
        <row r="126">
          <cell r="K126">
            <v>53192.38</v>
          </cell>
          <cell r="T126">
            <v>0</v>
          </cell>
        </row>
        <row r="127">
          <cell r="K127">
            <v>11146.39</v>
          </cell>
          <cell r="T127">
            <v>0</v>
          </cell>
        </row>
        <row r="128">
          <cell r="K128">
            <v>36501.57</v>
          </cell>
          <cell r="T128">
            <v>0</v>
          </cell>
        </row>
        <row r="129">
          <cell r="K129">
            <v>48443.25</v>
          </cell>
          <cell r="T129">
            <v>0</v>
          </cell>
        </row>
        <row r="130">
          <cell r="K130">
            <v>3714.28</v>
          </cell>
          <cell r="T130">
            <v>0</v>
          </cell>
        </row>
        <row r="131">
          <cell r="K131">
            <v>19505.919999999998</v>
          </cell>
          <cell r="T131">
            <v>0</v>
          </cell>
        </row>
        <row r="132">
          <cell r="K132">
            <v>47288.09</v>
          </cell>
          <cell r="T132">
            <v>0</v>
          </cell>
        </row>
        <row r="133">
          <cell r="K133">
            <v>181344.47</v>
          </cell>
          <cell r="T133">
            <v>0</v>
          </cell>
        </row>
        <row r="134">
          <cell r="K134">
            <v>47665.279999999999</v>
          </cell>
          <cell r="T134">
            <v>0</v>
          </cell>
        </row>
        <row r="135">
          <cell r="K135">
            <v>73121.53</v>
          </cell>
          <cell r="T135">
            <v>0</v>
          </cell>
        </row>
        <row r="136">
          <cell r="K136">
            <v>46259.13</v>
          </cell>
          <cell r="T136">
            <v>0</v>
          </cell>
        </row>
        <row r="137">
          <cell r="K137">
            <v>41564.199999999997</v>
          </cell>
          <cell r="T137">
            <v>0</v>
          </cell>
        </row>
        <row r="138">
          <cell r="K138">
            <v>37531.83</v>
          </cell>
          <cell r="T138">
            <v>0</v>
          </cell>
        </row>
        <row r="139">
          <cell r="K139">
            <v>66061.279999999999</v>
          </cell>
          <cell r="T139">
            <v>0</v>
          </cell>
        </row>
        <row r="140">
          <cell r="K140">
            <v>38149.72</v>
          </cell>
          <cell r="T140">
            <v>0</v>
          </cell>
        </row>
        <row r="141">
          <cell r="K141">
            <v>52361.38</v>
          </cell>
          <cell r="T141">
            <v>0</v>
          </cell>
        </row>
        <row r="142">
          <cell r="K142">
            <v>13592.92</v>
          </cell>
          <cell r="T142">
            <v>0</v>
          </cell>
        </row>
        <row r="143">
          <cell r="K143">
            <v>13078.03</v>
          </cell>
          <cell r="T143">
            <v>0</v>
          </cell>
        </row>
        <row r="144">
          <cell r="K144">
            <v>31240.49</v>
          </cell>
          <cell r="T144">
            <v>0</v>
          </cell>
        </row>
        <row r="145">
          <cell r="K145">
            <v>32192.13</v>
          </cell>
          <cell r="T145">
            <v>0</v>
          </cell>
        </row>
        <row r="146">
          <cell r="K146">
            <v>44187.33</v>
          </cell>
          <cell r="T146">
            <v>0</v>
          </cell>
        </row>
        <row r="147">
          <cell r="K147">
            <v>25064.86</v>
          </cell>
          <cell r="T147">
            <v>0</v>
          </cell>
        </row>
        <row r="148">
          <cell r="K148">
            <v>60934.64</v>
          </cell>
          <cell r="T148">
            <v>0</v>
          </cell>
        </row>
        <row r="149">
          <cell r="K149">
            <v>30371.63</v>
          </cell>
          <cell r="T149">
            <v>0</v>
          </cell>
        </row>
        <row r="150">
          <cell r="K150">
            <v>75925.119999999995</v>
          </cell>
          <cell r="T150">
            <v>0</v>
          </cell>
        </row>
        <row r="151">
          <cell r="K151">
            <v>17130.13</v>
          </cell>
          <cell r="T151">
            <v>0</v>
          </cell>
        </row>
        <row r="152">
          <cell r="K152">
            <v>24659.77</v>
          </cell>
          <cell r="T152">
            <v>0</v>
          </cell>
        </row>
        <row r="153">
          <cell r="K153">
            <v>17950</v>
          </cell>
          <cell r="T153">
            <v>0</v>
          </cell>
        </row>
        <row r="154">
          <cell r="K154">
            <v>45614.54</v>
          </cell>
          <cell r="T154">
            <v>0</v>
          </cell>
        </row>
        <row r="155">
          <cell r="K155">
            <v>53825.56</v>
          </cell>
          <cell r="T155">
            <v>0</v>
          </cell>
        </row>
        <row r="156">
          <cell r="K156">
            <v>65803.460000000006</v>
          </cell>
          <cell r="T156">
            <v>0</v>
          </cell>
        </row>
        <row r="157">
          <cell r="K157">
            <v>39087.550000000003</v>
          </cell>
          <cell r="T157">
            <v>0</v>
          </cell>
        </row>
        <row r="158">
          <cell r="K158">
            <v>82108.36</v>
          </cell>
          <cell r="T158">
            <v>0</v>
          </cell>
        </row>
        <row r="159">
          <cell r="K159">
            <v>21469.63</v>
          </cell>
          <cell r="T159">
            <v>0</v>
          </cell>
        </row>
        <row r="160">
          <cell r="K160">
            <v>29905.45</v>
          </cell>
          <cell r="T160">
            <v>0</v>
          </cell>
        </row>
        <row r="161">
          <cell r="K161">
            <v>137916.93</v>
          </cell>
          <cell r="T161">
            <v>0</v>
          </cell>
        </row>
        <row r="162">
          <cell r="K162">
            <v>5080.59</v>
          </cell>
          <cell r="T162">
            <v>0</v>
          </cell>
        </row>
        <row r="163">
          <cell r="K163">
            <v>25776.34</v>
          </cell>
          <cell r="T163">
            <v>0</v>
          </cell>
        </row>
        <row r="164">
          <cell r="K164">
            <v>41661.870000000003</v>
          </cell>
          <cell r="T164">
            <v>0</v>
          </cell>
        </row>
        <row r="165">
          <cell r="K165">
            <v>1793.01</v>
          </cell>
          <cell r="T165">
            <v>0</v>
          </cell>
        </row>
        <row r="166">
          <cell r="K166">
            <v>23444.84</v>
          </cell>
          <cell r="T166">
            <v>0</v>
          </cell>
        </row>
        <row r="167">
          <cell r="K167">
            <v>52411.29</v>
          </cell>
          <cell r="T167">
            <v>0</v>
          </cell>
        </row>
        <row r="168">
          <cell r="K168">
            <v>34598.17</v>
          </cell>
          <cell r="T168">
            <v>0</v>
          </cell>
        </row>
        <row r="169">
          <cell r="K169">
            <v>50094.62</v>
          </cell>
          <cell r="T169">
            <v>0</v>
          </cell>
        </row>
        <row r="170">
          <cell r="K170">
            <v>21562.76</v>
          </cell>
          <cell r="T170">
            <v>0</v>
          </cell>
        </row>
        <row r="171">
          <cell r="K171">
            <v>73929.399999999994</v>
          </cell>
          <cell r="T171">
            <v>0</v>
          </cell>
        </row>
        <row r="172">
          <cell r="K172">
            <v>48769.69</v>
          </cell>
          <cell r="T172">
            <v>0</v>
          </cell>
        </row>
        <row r="173">
          <cell r="K173">
            <v>45680.56</v>
          </cell>
          <cell r="T173">
            <v>0</v>
          </cell>
        </row>
        <row r="174">
          <cell r="K174">
            <v>37068.28</v>
          </cell>
          <cell r="T174">
            <v>0</v>
          </cell>
        </row>
        <row r="175">
          <cell r="K175">
            <v>35836.68</v>
          </cell>
          <cell r="T175">
            <v>0</v>
          </cell>
        </row>
        <row r="176">
          <cell r="K176">
            <v>52028.2</v>
          </cell>
          <cell r="T176">
            <v>0</v>
          </cell>
        </row>
        <row r="177">
          <cell r="K177">
            <v>81028.91</v>
          </cell>
          <cell r="T177">
            <v>0</v>
          </cell>
        </row>
        <row r="178">
          <cell r="K178">
            <v>50755.9</v>
          </cell>
          <cell r="T178">
            <v>0</v>
          </cell>
        </row>
        <row r="179">
          <cell r="K179">
            <v>66256.83</v>
          </cell>
          <cell r="T179">
            <v>0</v>
          </cell>
        </row>
        <row r="180">
          <cell r="K180">
            <v>52956.68</v>
          </cell>
          <cell r="T180">
            <v>0</v>
          </cell>
        </row>
        <row r="181">
          <cell r="K181">
            <v>50741.33</v>
          </cell>
          <cell r="T181">
            <v>0</v>
          </cell>
        </row>
        <row r="182">
          <cell r="K182">
            <v>49067.24</v>
          </cell>
          <cell r="T182">
            <v>0</v>
          </cell>
        </row>
        <row r="183">
          <cell r="K183">
            <v>5160.26</v>
          </cell>
          <cell r="T183">
            <v>0</v>
          </cell>
        </row>
        <row r="184">
          <cell r="K184">
            <v>64991.13</v>
          </cell>
          <cell r="T184">
            <v>0</v>
          </cell>
        </row>
        <row r="185">
          <cell r="K185">
            <v>1767.2</v>
          </cell>
          <cell r="T185">
            <v>0</v>
          </cell>
        </row>
        <row r="186">
          <cell r="K186">
            <v>26602.33</v>
          </cell>
          <cell r="T186">
            <v>0</v>
          </cell>
        </row>
        <row r="187">
          <cell r="K187">
            <v>9673.44</v>
          </cell>
          <cell r="T187">
            <v>0</v>
          </cell>
        </row>
        <row r="188">
          <cell r="K188">
            <v>86537</v>
          </cell>
          <cell r="T188">
            <v>0</v>
          </cell>
        </row>
        <row r="189">
          <cell r="K189">
            <v>28207.63</v>
          </cell>
          <cell r="T189">
            <v>0</v>
          </cell>
        </row>
        <row r="190">
          <cell r="K190">
            <v>35008.089999999997</v>
          </cell>
          <cell r="T190">
            <v>0</v>
          </cell>
        </row>
        <row r="191">
          <cell r="K191">
            <v>24670.23</v>
          </cell>
          <cell r="T191">
            <v>0</v>
          </cell>
        </row>
        <row r="192">
          <cell r="K192">
            <v>3610.71</v>
          </cell>
          <cell r="T192">
            <v>0</v>
          </cell>
        </row>
        <row r="193">
          <cell r="K193">
            <v>69543.03</v>
          </cell>
          <cell r="T193">
            <v>0</v>
          </cell>
        </row>
        <row r="194">
          <cell r="K194">
            <v>7810.33</v>
          </cell>
          <cell r="T194">
            <v>0</v>
          </cell>
        </row>
        <row r="195">
          <cell r="K195">
            <v>46684.17</v>
          </cell>
          <cell r="T195">
            <v>0</v>
          </cell>
        </row>
        <row r="196">
          <cell r="K196">
            <v>8909.2800000000007</v>
          </cell>
          <cell r="T196">
            <v>0</v>
          </cell>
        </row>
        <row r="197">
          <cell r="K197">
            <v>106691.25</v>
          </cell>
          <cell r="T197">
            <v>0</v>
          </cell>
        </row>
        <row r="198">
          <cell r="K198">
            <v>48761.84</v>
          </cell>
          <cell r="T198">
            <v>0</v>
          </cell>
        </row>
        <row r="199">
          <cell r="K199">
            <v>35791.660000000003</v>
          </cell>
          <cell r="T199">
            <v>0</v>
          </cell>
        </row>
        <row r="200">
          <cell r="K200">
            <v>29809.78</v>
          </cell>
          <cell r="T200">
            <v>0</v>
          </cell>
        </row>
        <row r="201">
          <cell r="K201">
            <v>37555.69</v>
          </cell>
          <cell r="T201">
            <v>0</v>
          </cell>
        </row>
        <row r="202">
          <cell r="K202">
            <v>34164.93</v>
          </cell>
          <cell r="T202">
            <v>0</v>
          </cell>
        </row>
        <row r="203">
          <cell r="K203">
            <v>20709.560000000001</v>
          </cell>
          <cell r="T203">
            <v>0</v>
          </cell>
        </row>
        <row r="204">
          <cell r="K204">
            <v>9080.0300000000007</v>
          </cell>
          <cell r="T204">
            <v>0</v>
          </cell>
        </row>
        <row r="205">
          <cell r="K205">
            <v>36261.919999999998</v>
          </cell>
          <cell r="T205">
            <v>0</v>
          </cell>
        </row>
        <row r="206">
          <cell r="K206">
            <v>24386.87</v>
          </cell>
          <cell r="T206">
            <v>0</v>
          </cell>
        </row>
        <row r="207">
          <cell r="K207">
            <v>82231.91</v>
          </cell>
          <cell r="T207">
            <v>0</v>
          </cell>
        </row>
        <row r="208">
          <cell r="K208">
            <v>6136.46</v>
          </cell>
          <cell r="T208">
            <v>0</v>
          </cell>
        </row>
        <row r="209">
          <cell r="K209">
            <v>10876</v>
          </cell>
          <cell r="T209">
            <v>0</v>
          </cell>
        </row>
        <row r="210">
          <cell r="K210">
            <v>4453.95</v>
          </cell>
          <cell r="T210">
            <v>0</v>
          </cell>
        </row>
        <row r="211">
          <cell r="K211">
            <v>76071.58</v>
          </cell>
          <cell r="T211">
            <v>0</v>
          </cell>
        </row>
        <row r="212">
          <cell r="K212">
            <v>71329.02</v>
          </cell>
          <cell r="T212">
            <v>0</v>
          </cell>
        </row>
        <row r="213">
          <cell r="K213">
            <v>25365.66</v>
          </cell>
          <cell r="T213">
            <v>0</v>
          </cell>
        </row>
        <row r="214">
          <cell r="K214">
            <v>15078.22</v>
          </cell>
          <cell r="T214">
            <v>0</v>
          </cell>
        </row>
        <row r="215">
          <cell r="K215">
            <v>4345.4799999999996</v>
          </cell>
          <cell r="T215">
            <v>0</v>
          </cell>
        </row>
        <row r="216">
          <cell r="K216">
            <v>41658.620000000003</v>
          </cell>
          <cell r="T216">
            <v>0</v>
          </cell>
        </row>
        <row r="217">
          <cell r="K217">
            <v>3031.82</v>
          </cell>
          <cell r="T217">
            <v>0</v>
          </cell>
        </row>
        <row r="218">
          <cell r="K218">
            <v>55456.83</v>
          </cell>
          <cell r="T218">
            <v>0</v>
          </cell>
        </row>
        <row r="219">
          <cell r="K219">
            <v>67149.45</v>
          </cell>
          <cell r="T219">
            <v>0</v>
          </cell>
        </row>
        <row r="220">
          <cell r="K220">
            <v>3186.67</v>
          </cell>
          <cell r="T220">
            <v>0</v>
          </cell>
        </row>
        <row r="221">
          <cell r="K221">
            <v>1904.35</v>
          </cell>
          <cell r="T221">
            <v>0</v>
          </cell>
        </row>
        <row r="222">
          <cell r="K222">
            <v>37878.39</v>
          </cell>
          <cell r="T222">
            <v>0</v>
          </cell>
        </row>
        <row r="223">
          <cell r="K223">
            <v>22723.48</v>
          </cell>
          <cell r="T223">
            <v>0</v>
          </cell>
        </row>
        <row r="224">
          <cell r="K224">
            <v>17036.689999999999</v>
          </cell>
          <cell r="T224">
            <v>0</v>
          </cell>
        </row>
        <row r="225">
          <cell r="K225">
            <v>36717.24</v>
          </cell>
          <cell r="T225">
            <v>0</v>
          </cell>
        </row>
        <row r="226">
          <cell r="K226">
            <v>43762.879999999997</v>
          </cell>
          <cell r="T226" t="str">
            <v>41238-26593</v>
          </cell>
        </row>
        <row r="227">
          <cell r="K227">
            <v>11735.79</v>
          </cell>
          <cell r="T227" t="str">
            <v>1486-717</v>
          </cell>
        </row>
        <row r="228">
          <cell r="K228">
            <v>14019.6</v>
          </cell>
          <cell r="T228">
            <v>0</v>
          </cell>
        </row>
        <row r="229">
          <cell r="K229">
            <v>68966.720000000001</v>
          </cell>
          <cell r="T229">
            <v>0</v>
          </cell>
        </row>
        <row r="230">
          <cell r="K230">
            <v>50747.93</v>
          </cell>
          <cell r="T230">
            <v>0</v>
          </cell>
        </row>
        <row r="231">
          <cell r="K231">
            <v>23356.35</v>
          </cell>
          <cell r="T231">
            <v>0</v>
          </cell>
        </row>
        <row r="232">
          <cell r="K232">
            <v>93566.5</v>
          </cell>
          <cell r="T232">
            <v>0</v>
          </cell>
        </row>
        <row r="233">
          <cell r="K233">
            <v>11917.43</v>
          </cell>
          <cell r="T233">
            <v>0</v>
          </cell>
        </row>
        <row r="234">
          <cell r="K234">
            <v>12866.01</v>
          </cell>
          <cell r="T234">
            <v>0</v>
          </cell>
        </row>
        <row r="235">
          <cell r="K235">
            <v>115656.6</v>
          </cell>
          <cell r="T235">
            <v>0</v>
          </cell>
        </row>
        <row r="236">
          <cell r="K236">
            <v>96444.47</v>
          </cell>
          <cell r="T236">
            <v>0</v>
          </cell>
        </row>
        <row r="237">
          <cell r="K237">
            <v>148586.81</v>
          </cell>
          <cell r="T237">
            <v>0</v>
          </cell>
        </row>
        <row r="238">
          <cell r="K238">
            <v>30360.59</v>
          </cell>
          <cell r="T238">
            <v>0</v>
          </cell>
        </row>
        <row r="239">
          <cell r="K239">
            <v>7975.34</v>
          </cell>
          <cell r="T239">
            <v>0</v>
          </cell>
        </row>
        <row r="240">
          <cell r="K240">
            <v>5414.14</v>
          </cell>
          <cell r="T240">
            <v>0</v>
          </cell>
        </row>
        <row r="241">
          <cell r="K241">
            <v>104051.65</v>
          </cell>
          <cell r="T241">
            <v>0</v>
          </cell>
        </row>
        <row r="242">
          <cell r="K242">
            <v>28856.79</v>
          </cell>
          <cell r="T242">
            <v>0</v>
          </cell>
        </row>
        <row r="243">
          <cell r="K243">
            <v>39911.25</v>
          </cell>
          <cell r="T243">
            <v>0</v>
          </cell>
        </row>
        <row r="244">
          <cell r="K244">
            <v>5473.75</v>
          </cell>
          <cell r="T244">
            <v>0</v>
          </cell>
        </row>
        <row r="245">
          <cell r="K245">
            <v>15153.58</v>
          </cell>
          <cell r="T245">
            <v>0</v>
          </cell>
        </row>
        <row r="246">
          <cell r="K246">
            <v>16814.91</v>
          </cell>
          <cell r="T246">
            <v>0</v>
          </cell>
        </row>
        <row r="247">
          <cell r="K247">
            <v>39772.04</v>
          </cell>
          <cell r="T247">
            <v>0</v>
          </cell>
        </row>
        <row r="248">
          <cell r="K248">
            <v>10017.530000000001</v>
          </cell>
          <cell r="T248">
            <v>0</v>
          </cell>
        </row>
        <row r="249">
          <cell r="K249">
            <v>11496.05</v>
          </cell>
          <cell r="T249">
            <v>0</v>
          </cell>
        </row>
        <row r="250">
          <cell r="K250">
            <v>2585.92</v>
          </cell>
          <cell r="T250">
            <v>0</v>
          </cell>
        </row>
        <row r="251">
          <cell r="K251">
            <v>14119.1</v>
          </cell>
          <cell r="T251">
            <v>0</v>
          </cell>
        </row>
        <row r="252">
          <cell r="K252">
            <v>24763.71</v>
          </cell>
          <cell r="T252">
            <v>0</v>
          </cell>
        </row>
        <row r="253">
          <cell r="K253">
            <v>21665.7</v>
          </cell>
          <cell r="T253">
            <v>0</v>
          </cell>
        </row>
        <row r="254">
          <cell r="K254">
            <v>70434.34</v>
          </cell>
          <cell r="T254">
            <v>0</v>
          </cell>
        </row>
        <row r="255">
          <cell r="K255">
            <v>33043.31</v>
          </cell>
          <cell r="T255">
            <v>0</v>
          </cell>
        </row>
        <row r="256">
          <cell r="K256">
            <v>531.34</v>
          </cell>
          <cell r="T256">
            <v>0</v>
          </cell>
        </row>
        <row r="257">
          <cell r="K257">
            <v>8251.9599999999991</v>
          </cell>
          <cell r="T257">
            <v>0</v>
          </cell>
        </row>
        <row r="258">
          <cell r="K258">
            <v>61354.22</v>
          </cell>
          <cell r="T258">
            <v>0</v>
          </cell>
        </row>
        <row r="259">
          <cell r="K259">
            <v>133281.85999999999</v>
          </cell>
          <cell r="T259">
            <v>0</v>
          </cell>
        </row>
        <row r="260">
          <cell r="K260">
            <v>20697.810000000001</v>
          </cell>
          <cell r="T260">
            <v>0</v>
          </cell>
        </row>
        <row r="261">
          <cell r="K261">
            <v>6923.83</v>
          </cell>
          <cell r="T261">
            <v>0</v>
          </cell>
        </row>
        <row r="262">
          <cell r="K262">
            <v>60896.78</v>
          </cell>
          <cell r="T262">
            <v>0</v>
          </cell>
        </row>
        <row r="263">
          <cell r="K263">
            <v>10192.06</v>
          </cell>
          <cell r="T263">
            <v>0</v>
          </cell>
        </row>
        <row r="264">
          <cell r="K264">
            <v>55176</v>
          </cell>
          <cell r="T264">
            <v>0</v>
          </cell>
        </row>
        <row r="265">
          <cell r="K265">
            <v>39084.089999999997</v>
          </cell>
          <cell r="T265">
            <v>0</v>
          </cell>
        </row>
        <row r="266">
          <cell r="K266">
            <v>46448.58</v>
          </cell>
          <cell r="T266">
            <v>0</v>
          </cell>
        </row>
        <row r="267">
          <cell r="K267">
            <v>2343.3000000000002</v>
          </cell>
          <cell r="T267">
            <v>0</v>
          </cell>
        </row>
        <row r="268">
          <cell r="K268">
            <v>1983.26</v>
          </cell>
          <cell r="T268">
            <v>0</v>
          </cell>
        </row>
        <row r="269">
          <cell r="K269">
            <v>30473.439999999999</v>
          </cell>
          <cell r="T269">
            <v>0</v>
          </cell>
        </row>
        <row r="270">
          <cell r="K270">
            <v>38754.69</v>
          </cell>
          <cell r="T270">
            <v>0</v>
          </cell>
        </row>
        <row r="271">
          <cell r="K271">
            <v>16458.18</v>
          </cell>
          <cell r="T271">
            <v>0</v>
          </cell>
        </row>
        <row r="272">
          <cell r="K272">
            <v>81696.600000000006</v>
          </cell>
          <cell r="T272">
            <v>0</v>
          </cell>
        </row>
        <row r="273">
          <cell r="K273">
            <v>95107.32</v>
          </cell>
          <cell r="T273">
            <v>0</v>
          </cell>
        </row>
        <row r="274">
          <cell r="K274">
            <v>2703.55</v>
          </cell>
          <cell r="T274">
            <v>0</v>
          </cell>
        </row>
        <row r="275">
          <cell r="K275">
            <v>32342.51</v>
          </cell>
          <cell r="T275">
            <v>0</v>
          </cell>
        </row>
        <row r="276">
          <cell r="K276">
            <v>91950</v>
          </cell>
          <cell r="T276">
            <v>0</v>
          </cell>
        </row>
        <row r="277">
          <cell r="K277">
            <v>55573.96</v>
          </cell>
          <cell r="T277">
            <v>0</v>
          </cell>
        </row>
        <row r="278">
          <cell r="K278">
            <v>33021.040000000001</v>
          </cell>
          <cell r="T278">
            <v>0</v>
          </cell>
        </row>
        <row r="279">
          <cell r="K279">
            <v>62727.47</v>
          </cell>
          <cell r="T279">
            <v>0</v>
          </cell>
        </row>
        <row r="280">
          <cell r="K280">
            <v>36990.68</v>
          </cell>
          <cell r="T280">
            <v>0</v>
          </cell>
        </row>
        <row r="281">
          <cell r="K281">
            <v>25230.560000000001</v>
          </cell>
          <cell r="T281">
            <v>0</v>
          </cell>
        </row>
        <row r="282">
          <cell r="K282">
            <v>47616.62</v>
          </cell>
          <cell r="T282">
            <v>0</v>
          </cell>
        </row>
        <row r="283">
          <cell r="K283">
            <v>19193.759999999998</v>
          </cell>
          <cell r="T283">
            <v>0</v>
          </cell>
        </row>
        <row r="284">
          <cell r="K284">
            <v>71474.559999999998</v>
          </cell>
          <cell r="T284">
            <v>0</v>
          </cell>
        </row>
        <row r="285">
          <cell r="K285">
            <v>127370.82</v>
          </cell>
          <cell r="T285">
            <v>0</v>
          </cell>
        </row>
        <row r="286">
          <cell r="K286">
            <v>29420.240000000002</v>
          </cell>
          <cell r="T286">
            <v>0</v>
          </cell>
        </row>
        <row r="287">
          <cell r="K287">
            <v>43198.98</v>
          </cell>
          <cell r="T287">
            <v>0</v>
          </cell>
        </row>
        <row r="288">
          <cell r="K288">
            <v>66314.84</v>
          </cell>
          <cell r="T288">
            <v>0</v>
          </cell>
        </row>
        <row r="289">
          <cell r="K289">
            <v>7574.78</v>
          </cell>
          <cell r="T289">
            <v>0</v>
          </cell>
        </row>
        <row r="290">
          <cell r="K290">
            <v>54893.63</v>
          </cell>
          <cell r="T290">
            <v>0</v>
          </cell>
        </row>
        <row r="291">
          <cell r="K291">
            <v>58240.08</v>
          </cell>
          <cell r="T291">
            <v>0</v>
          </cell>
        </row>
        <row r="292">
          <cell r="K292">
            <v>179507.41</v>
          </cell>
          <cell r="T292">
            <v>0</v>
          </cell>
        </row>
        <row r="293">
          <cell r="K293">
            <v>11013.04</v>
          </cell>
          <cell r="T293">
            <v>0</v>
          </cell>
        </row>
        <row r="294">
          <cell r="K294">
            <v>57965.88</v>
          </cell>
          <cell r="T294">
            <v>0</v>
          </cell>
        </row>
        <row r="295">
          <cell r="K295">
            <v>26755.4</v>
          </cell>
          <cell r="T295">
            <v>0</v>
          </cell>
        </row>
        <row r="296">
          <cell r="K296">
            <v>11671.64</v>
          </cell>
          <cell r="T296">
            <v>0</v>
          </cell>
        </row>
        <row r="297">
          <cell r="K297">
            <v>57862.5</v>
          </cell>
          <cell r="T297">
            <v>0</v>
          </cell>
        </row>
        <row r="298">
          <cell r="K298">
            <v>51337.83</v>
          </cell>
          <cell r="T298">
            <v>0</v>
          </cell>
        </row>
        <row r="299">
          <cell r="K299">
            <v>185816.39</v>
          </cell>
          <cell r="T299">
            <v>0</v>
          </cell>
        </row>
        <row r="300">
          <cell r="K300">
            <v>41687.599999999999</v>
          </cell>
          <cell r="T300">
            <v>0</v>
          </cell>
        </row>
        <row r="301">
          <cell r="K301">
            <v>14988.42</v>
          </cell>
          <cell r="T301">
            <v>0</v>
          </cell>
        </row>
        <row r="302">
          <cell r="K302">
            <v>17374.21</v>
          </cell>
          <cell r="T302">
            <v>0</v>
          </cell>
        </row>
        <row r="303">
          <cell r="K303">
            <v>33374.089999999997</v>
          </cell>
          <cell r="T303">
            <v>0</v>
          </cell>
        </row>
        <row r="304">
          <cell r="K304">
            <v>2746</v>
          </cell>
          <cell r="T304">
            <v>0</v>
          </cell>
        </row>
        <row r="305">
          <cell r="K305">
            <v>38494.04</v>
          </cell>
          <cell r="T305">
            <v>0</v>
          </cell>
        </row>
        <row r="306">
          <cell r="K306">
            <v>171149.86</v>
          </cell>
          <cell r="T306">
            <v>0</v>
          </cell>
        </row>
        <row r="307">
          <cell r="K307">
            <v>94710.91</v>
          </cell>
          <cell r="T307">
            <v>0</v>
          </cell>
        </row>
        <row r="308">
          <cell r="K308">
            <v>37209.019999999997</v>
          </cell>
          <cell r="T308">
            <v>0</v>
          </cell>
        </row>
        <row r="309">
          <cell r="K309">
            <v>50174.41</v>
          </cell>
          <cell r="T309">
            <v>0</v>
          </cell>
        </row>
        <row r="310">
          <cell r="K310">
            <v>38575.19</v>
          </cell>
          <cell r="T310">
            <v>0</v>
          </cell>
        </row>
        <row r="311">
          <cell r="K311">
            <v>72839.83</v>
          </cell>
          <cell r="T311">
            <v>0</v>
          </cell>
        </row>
        <row r="312">
          <cell r="K312">
            <v>119259.94</v>
          </cell>
          <cell r="T312">
            <v>0</v>
          </cell>
        </row>
        <row r="313">
          <cell r="K313">
            <v>31660.84</v>
          </cell>
          <cell r="T313">
            <v>0</v>
          </cell>
        </row>
        <row r="314">
          <cell r="K314">
            <v>83598.03</v>
          </cell>
          <cell r="T314">
            <v>0</v>
          </cell>
        </row>
        <row r="315">
          <cell r="K315">
            <v>65586.8</v>
          </cell>
          <cell r="T315">
            <v>0</v>
          </cell>
        </row>
        <row r="316">
          <cell r="K316">
            <v>135924.57999999999</v>
          </cell>
          <cell r="T316">
            <v>0</v>
          </cell>
        </row>
        <row r="317">
          <cell r="K317">
            <v>8758.92</v>
          </cell>
          <cell r="T317">
            <v>0</v>
          </cell>
        </row>
        <row r="318">
          <cell r="K318">
            <v>56607.31</v>
          </cell>
          <cell r="T318">
            <v>0</v>
          </cell>
        </row>
        <row r="319">
          <cell r="K319">
            <v>68939.64</v>
          </cell>
          <cell r="T319">
            <v>0</v>
          </cell>
        </row>
        <row r="320">
          <cell r="K320">
            <v>36767.81</v>
          </cell>
          <cell r="T320">
            <v>0</v>
          </cell>
        </row>
        <row r="321">
          <cell r="K321">
            <v>18383.900000000001</v>
          </cell>
          <cell r="T321">
            <v>0</v>
          </cell>
        </row>
        <row r="322">
          <cell r="K322">
            <v>257374.66</v>
          </cell>
          <cell r="T322">
            <v>0</v>
          </cell>
        </row>
        <row r="323">
          <cell r="K323">
            <v>2990.45</v>
          </cell>
          <cell r="T323">
            <v>0</v>
          </cell>
        </row>
        <row r="324">
          <cell r="K324">
            <v>2508.0700000000002</v>
          </cell>
          <cell r="T324">
            <v>0</v>
          </cell>
        </row>
        <row r="325">
          <cell r="K325">
            <v>34057.15</v>
          </cell>
          <cell r="T325">
            <v>0</v>
          </cell>
        </row>
        <row r="326">
          <cell r="K326">
            <v>15310.56</v>
          </cell>
          <cell r="T326">
            <v>0</v>
          </cell>
        </row>
        <row r="327">
          <cell r="K327">
            <v>45269.01</v>
          </cell>
          <cell r="T327">
            <v>0</v>
          </cell>
        </row>
        <row r="328">
          <cell r="K328">
            <v>28251.88</v>
          </cell>
          <cell r="T328">
            <v>0</v>
          </cell>
        </row>
        <row r="329">
          <cell r="K329">
            <v>40843.07</v>
          </cell>
          <cell r="T329">
            <v>0</v>
          </cell>
        </row>
        <row r="330">
          <cell r="K330">
            <v>23939.84</v>
          </cell>
          <cell r="T330">
            <v>0</v>
          </cell>
        </row>
        <row r="331">
          <cell r="K331">
            <v>8232.0499999999993</v>
          </cell>
          <cell r="T331">
            <v>0</v>
          </cell>
        </row>
        <row r="332">
          <cell r="K332">
            <v>50515.64</v>
          </cell>
          <cell r="T332">
            <v>0</v>
          </cell>
        </row>
        <row r="333">
          <cell r="K333">
            <v>59831.23</v>
          </cell>
          <cell r="T333">
            <v>0</v>
          </cell>
        </row>
        <row r="334">
          <cell r="K334">
            <v>37371.94</v>
          </cell>
          <cell r="T334">
            <v>0</v>
          </cell>
        </row>
        <row r="335">
          <cell r="K335">
            <v>46984.33</v>
          </cell>
          <cell r="T335">
            <v>0</v>
          </cell>
        </row>
        <row r="336">
          <cell r="K336">
            <v>73136.78</v>
          </cell>
          <cell r="T336">
            <v>0</v>
          </cell>
        </row>
        <row r="337">
          <cell r="K337">
            <v>91001.05</v>
          </cell>
          <cell r="T337">
            <v>0</v>
          </cell>
        </row>
        <row r="338">
          <cell r="K338">
            <v>0.01</v>
          </cell>
          <cell r="T338">
            <v>0</v>
          </cell>
        </row>
        <row r="339">
          <cell r="K339">
            <v>131256.57</v>
          </cell>
          <cell r="T339">
            <v>0</v>
          </cell>
        </row>
        <row r="340">
          <cell r="K340">
            <v>64364.2</v>
          </cell>
          <cell r="T340">
            <v>0</v>
          </cell>
        </row>
        <row r="341">
          <cell r="K341">
            <v>23940.58</v>
          </cell>
          <cell r="T341">
            <v>0</v>
          </cell>
        </row>
        <row r="342">
          <cell r="K342">
            <v>11296.35</v>
          </cell>
          <cell r="T342">
            <v>0</v>
          </cell>
        </row>
        <row r="343">
          <cell r="K343">
            <v>17676.400000000001</v>
          </cell>
          <cell r="T343">
            <v>0</v>
          </cell>
        </row>
        <row r="344">
          <cell r="K344">
            <v>24314.62</v>
          </cell>
          <cell r="T344">
            <v>0</v>
          </cell>
        </row>
        <row r="345">
          <cell r="K345">
            <v>35762.339999999997</v>
          </cell>
          <cell r="T345">
            <v>0</v>
          </cell>
        </row>
        <row r="346">
          <cell r="K346">
            <v>42292.87</v>
          </cell>
          <cell r="T346">
            <v>0</v>
          </cell>
        </row>
        <row r="347">
          <cell r="K347">
            <v>26395.47</v>
          </cell>
          <cell r="T347">
            <v>0</v>
          </cell>
        </row>
        <row r="348">
          <cell r="K348">
            <v>19201.78</v>
          </cell>
          <cell r="T348">
            <v>0</v>
          </cell>
        </row>
        <row r="349">
          <cell r="K349">
            <v>46574.61</v>
          </cell>
          <cell r="T349">
            <v>0</v>
          </cell>
        </row>
        <row r="350">
          <cell r="K350">
            <v>94255.57</v>
          </cell>
          <cell r="T350">
            <v>0</v>
          </cell>
        </row>
        <row r="351">
          <cell r="K351">
            <v>63222.07</v>
          </cell>
          <cell r="T351">
            <v>0</v>
          </cell>
        </row>
        <row r="352">
          <cell r="K352">
            <v>14050.28</v>
          </cell>
          <cell r="T352">
            <v>0</v>
          </cell>
        </row>
        <row r="353">
          <cell r="K353">
            <v>61265.2</v>
          </cell>
          <cell r="T353">
            <v>0</v>
          </cell>
        </row>
        <row r="354">
          <cell r="K354">
            <v>28519.77</v>
          </cell>
          <cell r="T354">
            <v>0</v>
          </cell>
        </row>
        <row r="355">
          <cell r="K355">
            <v>20733.45</v>
          </cell>
          <cell r="T355">
            <v>0</v>
          </cell>
        </row>
        <row r="356">
          <cell r="K356">
            <v>30449.03</v>
          </cell>
          <cell r="T356">
            <v>0</v>
          </cell>
        </row>
        <row r="357">
          <cell r="K357">
            <v>54408.14</v>
          </cell>
          <cell r="T357">
            <v>0</v>
          </cell>
        </row>
        <row r="358">
          <cell r="K358">
            <v>37185.050000000003</v>
          </cell>
          <cell r="T358">
            <v>0</v>
          </cell>
        </row>
        <row r="359">
          <cell r="K359">
            <v>16057.48</v>
          </cell>
          <cell r="T359">
            <v>0</v>
          </cell>
        </row>
        <row r="360">
          <cell r="K360">
            <v>6881.78</v>
          </cell>
          <cell r="T360">
            <v>0</v>
          </cell>
        </row>
        <row r="361">
          <cell r="K361">
            <v>2532.7199999999998</v>
          </cell>
          <cell r="T361">
            <v>0</v>
          </cell>
        </row>
        <row r="362">
          <cell r="T362">
            <v>0</v>
          </cell>
        </row>
        <row r="363">
          <cell r="K363">
            <v>58694.76</v>
          </cell>
          <cell r="T363">
            <v>0</v>
          </cell>
        </row>
        <row r="364">
          <cell r="T364">
            <v>0</v>
          </cell>
        </row>
        <row r="365">
          <cell r="T365">
            <v>0</v>
          </cell>
        </row>
        <row r="366">
          <cell r="T366">
            <v>0</v>
          </cell>
        </row>
        <row r="367">
          <cell r="T367">
            <v>0</v>
          </cell>
        </row>
        <row r="368">
          <cell r="T368">
            <v>0</v>
          </cell>
        </row>
        <row r="369">
          <cell r="T369">
            <v>0</v>
          </cell>
        </row>
        <row r="370">
          <cell r="T370">
            <v>0</v>
          </cell>
        </row>
        <row r="371">
          <cell r="T371">
            <v>0</v>
          </cell>
        </row>
        <row r="372">
          <cell r="T372">
            <v>0</v>
          </cell>
        </row>
        <row r="373">
          <cell r="T373">
            <v>0</v>
          </cell>
        </row>
        <row r="374">
          <cell r="T374">
            <v>0</v>
          </cell>
        </row>
        <row r="375">
          <cell r="T375">
            <v>0</v>
          </cell>
        </row>
        <row r="376">
          <cell r="T376">
            <v>0</v>
          </cell>
        </row>
        <row r="377">
          <cell r="T377">
            <v>0</v>
          </cell>
        </row>
        <row r="378">
          <cell r="T378">
            <v>0</v>
          </cell>
        </row>
        <row r="379">
          <cell r="T379">
            <v>0</v>
          </cell>
        </row>
        <row r="380">
          <cell r="T380">
            <v>0</v>
          </cell>
        </row>
        <row r="381">
          <cell r="T381">
            <v>0</v>
          </cell>
        </row>
        <row r="382">
          <cell r="T382">
            <v>0</v>
          </cell>
        </row>
        <row r="383">
          <cell r="T383">
            <v>0</v>
          </cell>
        </row>
        <row r="384">
          <cell r="T384">
            <v>0</v>
          </cell>
        </row>
        <row r="385">
          <cell r="T385">
            <v>0</v>
          </cell>
        </row>
        <row r="386">
          <cell r="T386">
            <v>0</v>
          </cell>
        </row>
        <row r="387">
          <cell r="T387">
            <v>0</v>
          </cell>
        </row>
        <row r="388">
          <cell r="T388">
            <v>0</v>
          </cell>
        </row>
        <row r="389">
          <cell r="T389">
            <v>0</v>
          </cell>
        </row>
        <row r="390">
          <cell r="T390">
            <v>0</v>
          </cell>
        </row>
        <row r="391">
          <cell r="T391">
            <v>0</v>
          </cell>
        </row>
        <row r="392">
          <cell r="T392">
            <v>0</v>
          </cell>
        </row>
        <row r="393">
          <cell r="T393">
            <v>0</v>
          </cell>
        </row>
        <row r="394">
          <cell r="T394">
            <v>0</v>
          </cell>
        </row>
        <row r="395">
          <cell r="T395">
            <v>0</v>
          </cell>
        </row>
        <row r="396">
          <cell r="T396">
            <v>0</v>
          </cell>
        </row>
        <row r="397">
          <cell r="T397">
            <v>0</v>
          </cell>
        </row>
        <row r="398">
          <cell r="T398">
            <v>0</v>
          </cell>
        </row>
        <row r="399">
          <cell r="T399">
            <v>0</v>
          </cell>
        </row>
        <row r="400">
          <cell r="T400">
            <v>0</v>
          </cell>
        </row>
        <row r="401">
          <cell r="T401">
            <v>0</v>
          </cell>
        </row>
        <row r="402">
          <cell r="T402">
            <v>0</v>
          </cell>
        </row>
        <row r="403">
          <cell r="T403">
            <v>0</v>
          </cell>
        </row>
        <row r="404">
          <cell r="T404">
            <v>0</v>
          </cell>
        </row>
        <row r="405">
          <cell r="T405">
            <v>0</v>
          </cell>
        </row>
        <row r="406">
          <cell r="T406">
            <v>0</v>
          </cell>
        </row>
        <row r="407">
          <cell r="T407">
            <v>0</v>
          </cell>
        </row>
        <row r="408">
          <cell r="T408">
            <v>0</v>
          </cell>
        </row>
        <row r="409">
          <cell r="T409">
            <v>0</v>
          </cell>
        </row>
        <row r="410">
          <cell r="T410">
            <v>0</v>
          </cell>
        </row>
        <row r="411">
          <cell r="T411">
            <v>0</v>
          </cell>
        </row>
        <row r="412">
          <cell r="T412">
            <v>0</v>
          </cell>
        </row>
        <row r="413">
          <cell r="T413">
            <v>0</v>
          </cell>
        </row>
        <row r="414">
          <cell r="T414">
            <v>0</v>
          </cell>
        </row>
        <row r="415">
          <cell r="T415">
            <v>0</v>
          </cell>
        </row>
        <row r="416">
          <cell r="T416">
            <v>0</v>
          </cell>
        </row>
        <row r="417">
          <cell r="T417">
            <v>0</v>
          </cell>
        </row>
        <row r="418">
          <cell r="T418">
            <v>0</v>
          </cell>
        </row>
        <row r="419">
          <cell r="T419">
            <v>0</v>
          </cell>
        </row>
        <row r="420">
          <cell r="T420">
            <v>0</v>
          </cell>
        </row>
        <row r="421">
          <cell r="T421">
            <v>0</v>
          </cell>
        </row>
        <row r="422">
          <cell r="T422">
            <v>0</v>
          </cell>
        </row>
        <row r="423">
          <cell r="T423">
            <v>0</v>
          </cell>
        </row>
        <row r="424">
          <cell r="T424">
            <v>0</v>
          </cell>
        </row>
        <row r="425">
          <cell r="T425">
            <v>0</v>
          </cell>
        </row>
        <row r="426">
          <cell r="T426">
            <v>0</v>
          </cell>
        </row>
        <row r="427">
          <cell r="T427">
            <v>0</v>
          </cell>
        </row>
        <row r="428">
          <cell r="T428">
            <v>0</v>
          </cell>
        </row>
        <row r="429">
          <cell r="T429">
            <v>0</v>
          </cell>
        </row>
        <row r="430">
          <cell r="T430">
            <v>0</v>
          </cell>
        </row>
        <row r="431">
          <cell r="T431">
            <v>0</v>
          </cell>
        </row>
        <row r="432">
          <cell r="T432">
            <v>0</v>
          </cell>
        </row>
        <row r="433">
          <cell r="T433">
            <v>0</v>
          </cell>
        </row>
        <row r="434">
          <cell r="T434">
            <v>0</v>
          </cell>
        </row>
        <row r="435">
          <cell r="T435">
            <v>0</v>
          </cell>
        </row>
        <row r="436">
          <cell r="T436">
            <v>0</v>
          </cell>
        </row>
        <row r="437">
          <cell r="T437">
            <v>0</v>
          </cell>
        </row>
        <row r="438">
          <cell r="T438">
            <v>0</v>
          </cell>
        </row>
        <row r="439">
          <cell r="T439">
            <v>0</v>
          </cell>
        </row>
        <row r="440">
          <cell r="T440">
            <v>0</v>
          </cell>
        </row>
        <row r="441">
          <cell r="T441">
            <v>0</v>
          </cell>
        </row>
        <row r="442">
          <cell r="T442">
            <v>0</v>
          </cell>
        </row>
        <row r="443">
          <cell r="T443">
            <v>0</v>
          </cell>
        </row>
        <row r="444">
          <cell r="T444">
            <v>0</v>
          </cell>
        </row>
        <row r="445">
          <cell r="T445">
            <v>0</v>
          </cell>
        </row>
        <row r="446">
          <cell r="T446">
            <v>0</v>
          </cell>
        </row>
        <row r="447">
          <cell r="T447">
            <v>0</v>
          </cell>
        </row>
        <row r="448">
          <cell r="T448">
            <v>0</v>
          </cell>
        </row>
        <row r="449">
          <cell r="T449">
            <v>0</v>
          </cell>
        </row>
        <row r="450">
          <cell r="T450">
            <v>0</v>
          </cell>
        </row>
        <row r="451">
          <cell r="T451">
            <v>0</v>
          </cell>
        </row>
        <row r="452">
          <cell r="T452">
            <v>0</v>
          </cell>
        </row>
        <row r="453">
          <cell r="T453">
            <v>0</v>
          </cell>
        </row>
        <row r="454">
          <cell r="T454">
            <v>0</v>
          </cell>
        </row>
        <row r="455">
          <cell r="T455">
            <v>0</v>
          </cell>
        </row>
        <row r="456">
          <cell r="T456">
            <v>0</v>
          </cell>
        </row>
        <row r="457">
          <cell r="T457">
            <v>0</v>
          </cell>
        </row>
        <row r="458">
          <cell r="T458">
            <v>0</v>
          </cell>
        </row>
        <row r="459">
          <cell r="T459">
            <v>0</v>
          </cell>
        </row>
        <row r="460">
          <cell r="T460">
            <v>0</v>
          </cell>
        </row>
        <row r="461">
          <cell r="T461">
            <v>0</v>
          </cell>
        </row>
        <row r="462">
          <cell r="T462">
            <v>0</v>
          </cell>
        </row>
        <row r="463">
          <cell r="T463">
            <v>0</v>
          </cell>
        </row>
        <row r="464">
          <cell r="T464">
            <v>0</v>
          </cell>
        </row>
        <row r="465">
          <cell r="T465">
            <v>0</v>
          </cell>
        </row>
        <row r="466">
          <cell r="T466">
            <v>0</v>
          </cell>
        </row>
        <row r="467">
          <cell r="T467">
            <v>0</v>
          </cell>
        </row>
        <row r="468">
          <cell r="T468">
            <v>0</v>
          </cell>
        </row>
        <row r="469">
          <cell r="T469">
            <v>0</v>
          </cell>
        </row>
        <row r="470">
          <cell r="T470">
            <v>0</v>
          </cell>
        </row>
        <row r="471">
          <cell r="T471">
            <v>0</v>
          </cell>
        </row>
        <row r="472">
          <cell r="T472">
            <v>0</v>
          </cell>
        </row>
        <row r="473">
          <cell r="T473">
            <v>0</v>
          </cell>
        </row>
        <row r="474">
          <cell r="T474">
            <v>0</v>
          </cell>
        </row>
        <row r="475">
          <cell r="T475">
            <v>0</v>
          </cell>
        </row>
        <row r="476">
          <cell r="T476">
            <v>0</v>
          </cell>
        </row>
        <row r="477">
          <cell r="T477">
            <v>0</v>
          </cell>
        </row>
        <row r="478">
          <cell r="T478">
            <v>0</v>
          </cell>
        </row>
        <row r="479">
          <cell r="T479">
            <v>0</v>
          </cell>
        </row>
        <row r="480">
          <cell r="T480">
            <v>0</v>
          </cell>
        </row>
        <row r="481">
          <cell r="T481">
            <v>0</v>
          </cell>
        </row>
        <row r="482">
          <cell r="T482">
            <v>0</v>
          </cell>
        </row>
        <row r="483">
          <cell r="T483">
            <v>0</v>
          </cell>
        </row>
        <row r="484">
          <cell r="T484">
            <v>0</v>
          </cell>
        </row>
        <row r="485">
          <cell r="T485">
            <v>0</v>
          </cell>
        </row>
        <row r="486">
          <cell r="T486">
            <v>0</v>
          </cell>
        </row>
        <row r="487">
          <cell r="T487">
            <v>0</v>
          </cell>
        </row>
        <row r="488">
          <cell r="T488">
            <v>0</v>
          </cell>
        </row>
        <row r="489">
          <cell r="T489">
            <v>0</v>
          </cell>
        </row>
        <row r="490">
          <cell r="T490">
            <v>0</v>
          </cell>
        </row>
        <row r="491">
          <cell r="T491">
            <v>0</v>
          </cell>
        </row>
        <row r="492">
          <cell r="T492">
            <v>0</v>
          </cell>
        </row>
        <row r="493">
          <cell r="T493">
            <v>0</v>
          </cell>
        </row>
        <row r="494">
          <cell r="T494">
            <v>0</v>
          </cell>
        </row>
        <row r="495">
          <cell r="T495">
            <v>0</v>
          </cell>
        </row>
        <row r="496">
          <cell r="T496">
            <v>0</v>
          </cell>
        </row>
        <row r="497">
          <cell r="T497">
            <v>0</v>
          </cell>
        </row>
        <row r="498">
          <cell r="T498">
            <v>0</v>
          </cell>
        </row>
        <row r="499">
          <cell r="T499">
            <v>0</v>
          </cell>
        </row>
        <row r="500">
          <cell r="T500">
            <v>0</v>
          </cell>
        </row>
        <row r="501">
          <cell r="T501">
            <v>0</v>
          </cell>
        </row>
        <row r="502">
          <cell r="T502">
            <v>0</v>
          </cell>
        </row>
        <row r="503">
          <cell r="T503">
            <v>0</v>
          </cell>
        </row>
        <row r="504">
          <cell r="T504">
            <v>0</v>
          </cell>
        </row>
        <row r="505">
          <cell r="T505">
            <v>0</v>
          </cell>
        </row>
        <row r="506">
          <cell r="T506">
            <v>0</v>
          </cell>
        </row>
        <row r="507">
          <cell r="T507">
            <v>0</v>
          </cell>
        </row>
        <row r="508">
          <cell r="T508">
            <v>0</v>
          </cell>
        </row>
        <row r="509">
          <cell r="T509">
            <v>0</v>
          </cell>
        </row>
        <row r="510">
          <cell r="T510">
            <v>0</v>
          </cell>
        </row>
        <row r="511">
          <cell r="T511">
            <v>0</v>
          </cell>
        </row>
        <row r="512">
          <cell r="T512">
            <v>0</v>
          </cell>
        </row>
        <row r="513">
          <cell r="T513">
            <v>0</v>
          </cell>
        </row>
        <row r="514">
          <cell r="T514">
            <v>0</v>
          </cell>
        </row>
        <row r="515">
          <cell r="T515">
            <v>0</v>
          </cell>
        </row>
        <row r="516">
          <cell r="T516">
            <v>0</v>
          </cell>
        </row>
        <row r="517">
          <cell r="T517">
            <v>0</v>
          </cell>
        </row>
        <row r="518">
          <cell r="T518">
            <v>0</v>
          </cell>
        </row>
        <row r="519">
          <cell r="T519">
            <v>0</v>
          </cell>
        </row>
        <row r="520">
          <cell r="T520">
            <v>0</v>
          </cell>
        </row>
        <row r="521">
          <cell r="T521">
            <v>0</v>
          </cell>
        </row>
        <row r="522">
          <cell r="T522">
            <v>0</v>
          </cell>
        </row>
        <row r="523">
          <cell r="T523">
            <v>0</v>
          </cell>
        </row>
        <row r="524">
          <cell r="T524">
            <v>0</v>
          </cell>
        </row>
        <row r="525">
          <cell r="T525">
            <v>0</v>
          </cell>
        </row>
        <row r="526">
          <cell r="T526">
            <v>0</v>
          </cell>
        </row>
        <row r="527">
          <cell r="T527">
            <v>0</v>
          </cell>
        </row>
        <row r="528">
          <cell r="T528">
            <v>0</v>
          </cell>
        </row>
        <row r="529">
          <cell r="T529">
            <v>0</v>
          </cell>
        </row>
        <row r="530">
          <cell r="T530">
            <v>0</v>
          </cell>
        </row>
        <row r="531">
          <cell r="T531">
            <v>0</v>
          </cell>
        </row>
        <row r="532">
          <cell r="T532">
            <v>0</v>
          </cell>
        </row>
        <row r="533">
          <cell r="T533">
            <v>0</v>
          </cell>
        </row>
        <row r="534">
          <cell r="T534">
            <v>0</v>
          </cell>
        </row>
        <row r="535">
          <cell r="T535">
            <v>0</v>
          </cell>
        </row>
        <row r="536">
          <cell r="T536">
            <v>0</v>
          </cell>
        </row>
        <row r="537">
          <cell r="T537">
            <v>0</v>
          </cell>
        </row>
        <row r="538">
          <cell r="T538">
            <v>0</v>
          </cell>
        </row>
        <row r="539">
          <cell r="T539">
            <v>0</v>
          </cell>
        </row>
        <row r="540">
          <cell r="T540">
            <v>0</v>
          </cell>
        </row>
        <row r="541">
          <cell r="T541">
            <v>0</v>
          </cell>
        </row>
        <row r="542">
          <cell r="T542">
            <v>0</v>
          </cell>
        </row>
        <row r="543">
          <cell r="T543">
            <v>0</v>
          </cell>
        </row>
        <row r="544">
          <cell r="T544">
            <v>0</v>
          </cell>
        </row>
        <row r="545">
          <cell r="T545">
            <v>0</v>
          </cell>
        </row>
        <row r="546">
          <cell r="T546">
            <v>0</v>
          </cell>
        </row>
        <row r="547">
          <cell r="T547">
            <v>0</v>
          </cell>
        </row>
        <row r="548">
          <cell r="T548">
            <v>0</v>
          </cell>
        </row>
        <row r="549">
          <cell r="T549">
            <v>0</v>
          </cell>
        </row>
        <row r="550">
          <cell r="T550">
            <v>0</v>
          </cell>
        </row>
        <row r="551">
          <cell r="T551">
            <v>0</v>
          </cell>
        </row>
        <row r="552">
          <cell r="T552">
            <v>0</v>
          </cell>
        </row>
        <row r="553">
          <cell r="T553">
            <v>0</v>
          </cell>
        </row>
        <row r="554">
          <cell r="T554">
            <v>0</v>
          </cell>
        </row>
        <row r="555">
          <cell r="T555">
            <v>0</v>
          </cell>
        </row>
        <row r="556">
          <cell r="T556">
            <v>0</v>
          </cell>
        </row>
        <row r="557">
          <cell r="T557">
            <v>0</v>
          </cell>
        </row>
        <row r="558">
          <cell r="T558">
            <v>0</v>
          </cell>
        </row>
        <row r="559">
          <cell r="T559">
            <v>0</v>
          </cell>
        </row>
        <row r="560">
          <cell r="T560">
            <v>0</v>
          </cell>
        </row>
        <row r="561">
          <cell r="T561">
            <v>0</v>
          </cell>
        </row>
        <row r="562">
          <cell r="T562">
            <v>0</v>
          </cell>
        </row>
        <row r="563">
          <cell r="T563">
            <v>0</v>
          </cell>
        </row>
        <row r="564">
          <cell r="T564">
            <v>0</v>
          </cell>
        </row>
        <row r="565">
          <cell r="T565">
            <v>0</v>
          </cell>
        </row>
        <row r="566">
          <cell r="T566">
            <v>0</v>
          </cell>
        </row>
        <row r="567">
          <cell r="T567">
            <v>0</v>
          </cell>
        </row>
        <row r="568">
          <cell r="T568">
            <v>0</v>
          </cell>
        </row>
        <row r="569">
          <cell r="T569">
            <v>0</v>
          </cell>
        </row>
        <row r="570">
          <cell r="T570">
            <v>0</v>
          </cell>
        </row>
        <row r="571">
          <cell r="T571">
            <v>0</v>
          </cell>
        </row>
        <row r="572">
          <cell r="T572">
            <v>0</v>
          </cell>
        </row>
        <row r="573">
          <cell r="T573">
            <v>0</v>
          </cell>
        </row>
        <row r="574">
          <cell r="T574">
            <v>0</v>
          </cell>
        </row>
        <row r="575">
          <cell r="T575">
            <v>0</v>
          </cell>
        </row>
        <row r="576">
          <cell r="T576">
            <v>0</v>
          </cell>
        </row>
        <row r="577">
          <cell r="T577">
            <v>0</v>
          </cell>
        </row>
        <row r="578">
          <cell r="T578">
            <v>0</v>
          </cell>
        </row>
        <row r="579">
          <cell r="T579">
            <v>0</v>
          </cell>
        </row>
        <row r="580">
          <cell r="T580">
            <v>0</v>
          </cell>
        </row>
        <row r="581">
          <cell r="T581">
            <v>0</v>
          </cell>
        </row>
        <row r="582">
          <cell r="T582">
            <v>0</v>
          </cell>
        </row>
        <row r="583">
          <cell r="T583">
            <v>0</v>
          </cell>
        </row>
        <row r="584">
          <cell r="T584">
            <v>0</v>
          </cell>
        </row>
        <row r="585">
          <cell r="T585">
            <v>0</v>
          </cell>
        </row>
        <row r="586">
          <cell r="T586">
            <v>0</v>
          </cell>
        </row>
        <row r="587">
          <cell r="T587">
            <v>0</v>
          </cell>
        </row>
        <row r="588">
          <cell r="T588">
            <v>0</v>
          </cell>
        </row>
        <row r="589">
          <cell r="T589">
            <v>0</v>
          </cell>
        </row>
        <row r="590">
          <cell r="T590">
            <v>0</v>
          </cell>
        </row>
        <row r="591">
          <cell r="T591">
            <v>0</v>
          </cell>
        </row>
        <row r="592">
          <cell r="T592">
            <v>0</v>
          </cell>
        </row>
        <row r="593">
          <cell r="T593">
            <v>0</v>
          </cell>
        </row>
        <row r="594">
          <cell r="T594">
            <v>0</v>
          </cell>
        </row>
        <row r="595">
          <cell r="T595">
            <v>0</v>
          </cell>
        </row>
        <row r="596">
          <cell r="T596">
            <v>0</v>
          </cell>
        </row>
        <row r="597">
          <cell r="T597">
            <v>0</v>
          </cell>
        </row>
        <row r="598">
          <cell r="T598">
            <v>0</v>
          </cell>
        </row>
        <row r="599">
          <cell r="T599">
            <v>0</v>
          </cell>
        </row>
        <row r="600">
          <cell r="T600">
            <v>0</v>
          </cell>
        </row>
        <row r="601">
          <cell r="T601">
            <v>0</v>
          </cell>
        </row>
        <row r="602">
          <cell r="T602">
            <v>0</v>
          </cell>
        </row>
        <row r="603">
          <cell r="T603">
            <v>0</v>
          </cell>
        </row>
        <row r="604">
          <cell r="T604">
            <v>0</v>
          </cell>
        </row>
        <row r="605">
          <cell r="T605">
            <v>0</v>
          </cell>
        </row>
        <row r="606">
          <cell r="T606">
            <v>0</v>
          </cell>
        </row>
        <row r="607">
          <cell r="T607">
            <v>0</v>
          </cell>
        </row>
        <row r="608">
          <cell r="T608">
            <v>0</v>
          </cell>
        </row>
        <row r="609">
          <cell r="T609">
            <v>0</v>
          </cell>
        </row>
        <row r="610">
          <cell r="T610">
            <v>0</v>
          </cell>
        </row>
        <row r="611">
          <cell r="T611">
            <v>0</v>
          </cell>
        </row>
        <row r="612">
          <cell r="T612">
            <v>0</v>
          </cell>
        </row>
        <row r="613">
          <cell r="T613">
            <v>0</v>
          </cell>
        </row>
        <row r="614">
          <cell r="T614">
            <v>0</v>
          </cell>
        </row>
        <row r="615">
          <cell r="T615">
            <v>0</v>
          </cell>
        </row>
        <row r="616">
          <cell r="T616">
            <v>0</v>
          </cell>
        </row>
        <row r="617">
          <cell r="T617">
            <v>0</v>
          </cell>
        </row>
        <row r="618">
          <cell r="T618">
            <v>0</v>
          </cell>
        </row>
        <row r="619">
          <cell r="T619">
            <v>0</v>
          </cell>
        </row>
        <row r="620">
          <cell r="T620">
            <v>0</v>
          </cell>
        </row>
        <row r="621">
          <cell r="T621">
            <v>0</v>
          </cell>
        </row>
        <row r="622">
          <cell r="T622">
            <v>0</v>
          </cell>
        </row>
        <row r="623">
          <cell r="T623">
            <v>0</v>
          </cell>
        </row>
        <row r="624">
          <cell r="T624">
            <v>0</v>
          </cell>
        </row>
        <row r="625">
          <cell r="T625">
            <v>0</v>
          </cell>
        </row>
        <row r="626">
          <cell r="T626">
            <v>0</v>
          </cell>
        </row>
        <row r="627">
          <cell r="T627">
            <v>0</v>
          </cell>
        </row>
        <row r="628">
          <cell r="T628">
            <v>0</v>
          </cell>
        </row>
        <row r="629">
          <cell r="T629">
            <v>0</v>
          </cell>
        </row>
        <row r="630">
          <cell r="T630">
            <v>0</v>
          </cell>
        </row>
        <row r="631">
          <cell r="T631">
            <v>0</v>
          </cell>
        </row>
        <row r="632">
          <cell r="T632">
            <v>0</v>
          </cell>
        </row>
        <row r="633">
          <cell r="T633">
            <v>0</v>
          </cell>
        </row>
        <row r="634">
          <cell r="T634">
            <v>0</v>
          </cell>
        </row>
        <row r="635">
          <cell r="T635">
            <v>0</v>
          </cell>
        </row>
        <row r="636">
          <cell r="T636">
            <v>0</v>
          </cell>
        </row>
        <row r="637">
          <cell r="T637">
            <v>0</v>
          </cell>
        </row>
        <row r="638">
          <cell r="T638">
            <v>0</v>
          </cell>
        </row>
        <row r="639">
          <cell r="T639">
            <v>0</v>
          </cell>
        </row>
        <row r="640">
          <cell r="T640">
            <v>0</v>
          </cell>
        </row>
        <row r="641">
          <cell r="T641">
            <v>0</v>
          </cell>
        </row>
        <row r="642">
          <cell r="T642">
            <v>0</v>
          </cell>
        </row>
        <row r="643">
          <cell r="T643">
            <v>0</v>
          </cell>
        </row>
        <row r="644">
          <cell r="T644">
            <v>0</v>
          </cell>
        </row>
        <row r="645">
          <cell r="T645">
            <v>0</v>
          </cell>
        </row>
        <row r="646">
          <cell r="T646">
            <v>0</v>
          </cell>
        </row>
        <row r="647">
          <cell r="T647">
            <v>0</v>
          </cell>
        </row>
        <row r="648">
          <cell r="T648">
            <v>0</v>
          </cell>
        </row>
        <row r="649">
          <cell r="T649">
            <v>0</v>
          </cell>
        </row>
        <row r="650">
          <cell r="T650">
            <v>0</v>
          </cell>
        </row>
        <row r="651">
          <cell r="T651">
            <v>0</v>
          </cell>
        </row>
        <row r="652">
          <cell r="T652">
            <v>0</v>
          </cell>
        </row>
        <row r="653">
          <cell r="T653">
            <v>0</v>
          </cell>
        </row>
        <row r="654">
          <cell r="T654">
            <v>0</v>
          </cell>
        </row>
        <row r="655">
          <cell r="T655">
            <v>0</v>
          </cell>
        </row>
        <row r="656">
          <cell r="T656">
            <v>0</v>
          </cell>
        </row>
        <row r="657">
          <cell r="T657">
            <v>0</v>
          </cell>
        </row>
        <row r="658">
          <cell r="T658">
            <v>0</v>
          </cell>
        </row>
        <row r="659">
          <cell r="T659">
            <v>0</v>
          </cell>
        </row>
        <row r="660">
          <cell r="T660">
            <v>0</v>
          </cell>
        </row>
        <row r="661">
          <cell r="T661">
            <v>0</v>
          </cell>
        </row>
        <row r="662">
          <cell r="T662">
            <v>0</v>
          </cell>
        </row>
        <row r="663">
          <cell r="T663">
            <v>0</v>
          </cell>
        </row>
        <row r="664">
          <cell r="T664">
            <v>0</v>
          </cell>
        </row>
        <row r="665">
          <cell r="T665">
            <v>0</v>
          </cell>
        </row>
        <row r="666">
          <cell r="T666">
            <v>0</v>
          </cell>
        </row>
        <row r="667">
          <cell r="T667">
            <v>0</v>
          </cell>
        </row>
        <row r="668">
          <cell r="T668">
            <v>0</v>
          </cell>
        </row>
        <row r="669">
          <cell r="T669">
            <v>0</v>
          </cell>
        </row>
        <row r="670">
          <cell r="T670">
            <v>0</v>
          </cell>
        </row>
        <row r="671">
          <cell r="T671">
            <v>0</v>
          </cell>
        </row>
        <row r="672">
          <cell r="T672">
            <v>0</v>
          </cell>
        </row>
        <row r="673">
          <cell r="T673">
            <v>0</v>
          </cell>
        </row>
        <row r="674">
          <cell r="T674">
            <v>0</v>
          </cell>
        </row>
        <row r="675">
          <cell r="T675">
            <v>0</v>
          </cell>
        </row>
        <row r="676">
          <cell r="T676">
            <v>0</v>
          </cell>
        </row>
        <row r="677">
          <cell r="T677">
            <v>0</v>
          </cell>
        </row>
        <row r="678">
          <cell r="T678">
            <v>0</v>
          </cell>
        </row>
        <row r="679">
          <cell r="T679">
            <v>0</v>
          </cell>
        </row>
        <row r="680">
          <cell r="T680">
            <v>0</v>
          </cell>
        </row>
        <row r="681">
          <cell r="T681">
            <v>0</v>
          </cell>
        </row>
        <row r="682">
          <cell r="T682">
            <v>0</v>
          </cell>
        </row>
        <row r="683">
          <cell r="T683">
            <v>0</v>
          </cell>
        </row>
        <row r="684">
          <cell r="T684">
            <v>0</v>
          </cell>
        </row>
        <row r="685">
          <cell r="T685">
            <v>0</v>
          </cell>
        </row>
        <row r="686">
          <cell r="T686">
            <v>0</v>
          </cell>
        </row>
        <row r="687">
          <cell r="T687">
            <v>0</v>
          </cell>
        </row>
        <row r="688">
          <cell r="T688">
            <v>0</v>
          </cell>
        </row>
        <row r="689">
          <cell r="T689">
            <v>0</v>
          </cell>
        </row>
        <row r="690">
          <cell r="T690">
            <v>0</v>
          </cell>
        </row>
        <row r="691">
          <cell r="T691">
            <v>0</v>
          </cell>
        </row>
        <row r="692">
          <cell r="T692">
            <v>0</v>
          </cell>
        </row>
        <row r="693">
          <cell r="T693">
            <v>0</v>
          </cell>
        </row>
        <row r="694">
          <cell r="T694">
            <v>0</v>
          </cell>
        </row>
        <row r="695">
          <cell r="T695">
            <v>0</v>
          </cell>
        </row>
        <row r="696">
          <cell r="T696">
            <v>0</v>
          </cell>
        </row>
        <row r="697">
          <cell r="T697">
            <v>0</v>
          </cell>
        </row>
        <row r="698">
          <cell r="T698">
            <v>0</v>
          </cell>
        </row>
        <row r="699">
          <cell r="T699">
            <v>0</v>
          </cell>
        </row>
        <row r="700">
          <cell r="T700">
            <v>0</v>
          </cell>
        </row>
        <row r="701">
          <cell r="T701">
            <v>0</v>
          </cell>
        </row>
        <row r="702">
          <cell r="T702">
            <v>0</v>
          </cell>
        </row>
        <row r="703">
          <cell r="T703">
            <v>0</v>
          </cell>
        </row>
        <row r="704">
          <cell r="T704">
            <v>0</v>
          </cell>
        </row>
        <row r="705">
          <cell r="T705">
            <v>0</v>
          </cell>
        </row>
        <row r="706">
          <cell r="T706">
            <v>0</v>
          </cell>
        </row>
        <row r="707">
          <cell r="T707">
            <v>0</v>
          </cell>
        </row>
        <row r="708">
          <cell r="T708">
            <v>0</v>
          </cell>
        </row>
        <row r="709">
          <cell r="T709">
            <v>0</v>
          </cell>
        </row>
        <row r="710">
          <cell r="T710">
            <v>0</v>
          </cell>
        </row>
        <row r="711">
          <cell r="T711">
            <v>0</v>
          </cell>
        </row>
        <row r="712">
          <cell r="T712">
            <v>0</v>
          </cell>
        </row>
        <row r="713">
          <cell r="T713">
            <v>0</v>
          </cell>
        </row>
        <row r="714">
          <cell r="T714">
            <v>0</v>
          </cell>
        </row>
        <row r="715">
          <cell r="T715">
            <v>0</v>
          </cell>
        </row>
        <row r="716">
          <cell r="T716">
            <v>0</v>
          </cell>
        </row>
        <row r="717">
          <cell r="T717">
            <v>0</v>
          </cell>
        </row>
        <row r="718">
          <cell r="T718">
            <v>0</v>
          </cell>
        </row>
        <row r="719">
          <cell r="T719">
            <v>0</v>
          </cell>
        </row>
        <row r="720">
          <cell r="T720">
            <v>0</v>
          </cell>
        </row>
        <row r="721">
          <cell r="T721">
            <v>0</v>
          </cell>
        </row>
        <row r="722">
          <cell r="T722">
            <v>0</v>
          </cell>
        </row>
        <row r="723">
          <cell r="T723">
            <v>0</v>
          </cell>
        </row>
        <row r="724">
          <cell r="T724">
            <v>0</v>
          </cell>
        </row>
        <row r="725">
          <cell r="T725">
            <v>0</v>
          </cell>
        </row>
        <row r="726">
          <cell r="T726">
            <v>0</v>
          </cell>
        </row>
        <row r="727">
          <cell r="T727">
            <v>0</v>
          </cell>
        </row>
        <row r="728">
          <cell r="T728">
            <v>0</v>
          </cell>
        </row>
        <row r="729">
          <cell r="T729">
            <v>0</v>
          </cell>
        </row>
        <row r="730">
          <cell r="T730">
            <v>0</v>
          </cell>
        </row>
        <row r="731">
          <cell r="T731">
            <v>0</v>
          </cell>
        </row>
        <row r="732">
          <cell r="T732">
            <v>0</v>
          </cell>
        </row>
        <row r="733">
          <cell r="T733">
            <v>0</v>
          </cell>
        </row>
        <row r="734">
          <cell r="T734">
            <v>0</v>
          </cell>
        </row>
        <row r="735">
          <cell r="T735">
            <v>0</v>
          </cell>
        </row>
        <row r="736">
          <cell r="T736">
            <v>0</v>
          </cell>
        </row>
        <row r="737">
          <cell r="T737">
            <v>0</v>
          </cell>
        </row>
        <row r="738">
          <cell r="T738">
            <v>0</v>
          </cell>
        </row>
        <row r="739">
          <cell r="T739">
            <v>0</v>
          </cell>
        </row>
        <row r="740">
          <cell r="T740">
            <v>0</v>
          </cell>
        </row>
        <row r="741">
          <cell r="T741">
            <v>0</v>
          </cell>
        </row>
        <row r="742">
          <cell r="T742">
            <v>0</v>
          </cell>
        </row>
        <row r="743">
          <cell r="T743">
            <v>0</v>
          </cell>
        </row>
        <row r="744">
          <cell r="T744">
            <v>0</v>
          </cell>
        </row>
        <row r="745">
          <cell r="T745">
            <v>0</v>
          </cell>
        </row>
        <row r="746">
          <cell r="T746">
            <v>0</v>
          </cell>
        </row>
        <row r="747">
          <cell r="T747">
            <v>0</v>
          </cell>
        </row>
        <row r="748">
          <cell r="T748">
            <v>0</v>
          </cell>
        </row>
        <row r="749">
          <cell r="T749">
            <v>0</v>
          </cell>
        </row>
        <row r="750">
          <cell r="T750">
            <v>0</v>
          </cell>
        </row>
        <row r="751">
          <cell r="T751">
            <v>0</v>
          </cell>
        </row>
        <row r="752">
          <cell r="T752">
            <v>0</v>
          </cell>
        </row>
        <row r="753">
          <cell r="T753">
            <v>0</v>
          </cell>
        </row>
        <row r="754">
          <cell r="T754">
            <v>0</v>
          </cell>
        </row>
        <row r="755">
          <cell r="T755">
            <v>0</v>
          </cell>
        </row>
        <row r="756">
          <cell r="T756">
            <v>0</v>
          </cell>
        </row>
        <row r="757">
          <cell r="T757">
            <v>0</v>
          </cell>
        </row>
        <row r="758">
          <cell r="T758">
            <v>0</v>
          </cell>
        </row>
        <row r="759">
          <cell r="T759">
            <v>0</v>
          </cell>
        </row>
        <row r="760">
          <cell r="T760">
            <v>0</v>
          </cell>
        </row>
        <row r="761">
          <cell r="T761">
            <v>0</v>
          </cell>
        </row>
        <row r="762">
          <cell r="T762">
            <v>0</v>
          </cell>
        </row>
        <row r="763">
          <cell r="T763">
            <v>0</v>
          </cell>
        </row>
        <row r="764">
          <cell r="T764">
            <v>0</v>
          </cell>
        </row>
        <row r="765">
          <cell r="T765">
            <v>0</v>
          </cell>
        </row>
        <row r="766">
          <cell r="T766">
            <v>0</v>
          </cell>
        </row>
        <row r="767">
          <cell r="T767">
            <v>0</v>
          </cell>
        </row>
        <row r="768">
          <cell r="T768">
            <v>0</v>
          </cell>
        </row>
        <row r="769">
          <cell r="T769">
            <v>0</v>
          </cell>
        </row>
        <row r="770">
          <cell r="T770">
            <v>0</v>
          </cell>
        </row>
        <row r="771">
          <cell r="T771">
            <v>0</v>
          </cell>
        </row>
        <row r="772">
          <cell r="T772">
            <v>0</v>
          </cell>
        </row>
        <row r="773">
          <cell r="T773">
            <v>0</v>
          </cell>
        </row>
        <row r="774">
          <cell r="T774">
            <v>0</v>
          </cell>
        </row>
        <row r="775">
          <cell r="T775">
            <v>0</v>
          </cell>
        </row>
        <row r="776">
          <cell r="T776">
            <v>0</v>
          </cell>
        </row>
        <row r="777">
          <cell r="T777">
            <v>0</v>
          </cell>
        </row>
        <row r="778">
          <cell r="T778">
            <v>0</v>
          </cell>
        </row>
        <row r="779">
          <cell r="T779">
            <v>0</v>
          </cell>
        </row>
        <row r="780">
          <cell r="T780">
            <v>0</v>
          </cell>
        </row>
        <row r="781">
          <cell r="T781">
            <v>0</v>
          </cell>
        </row>
        <row r="782">
          <cell r="T782">
            <v>0</v>
          </cell>
        </row>
        <row r="783">
          <cell r="T783">
            <v>0</v>
          </cell>
        </row>
        <row r="784">
          <cell r="T784">
            <v>0</v>
          </cell>
        </row>
        <row r="785">
          <cell r="T785">
            <v>0</v>
          </cell>
        </row>
        <row r="786">
          <cell r="T786">
            <v>0</v>
          </cell>
        </row>
        <row r="787">
          <cell r="T787">
            <v>0</v>
          </cell>
        </row>
        <row r="788">
          <cell r="T788">
            <v>0</v>
          </cell>
        </row>
        <row r="789">
          <cell r="T789">
            <v>0</v>
          </cell>
        </row>
        <row r="790">
          <cell r="T790">
            <v>0</v>
          </cell>
        </row>
        <row r="791">
          <cell r="T791">
            <v>0</v>
          </cell>
        </row>
        <row r="792">
          <cell r="T792">
            <v>0</v>
          </cell>
        </row>
        <row r="793">
          <cell r="T793">
            <v>0</v>
          </cell>
        </row>
        <row r="794">
          <cell r="T794">
            <v>0</v>
          </cell>
        </row>
        <row r="795">
          <cell r="T795">
            <v>0</v>
          </cell>
        </row>
        <row r="796">
          <cell r="T796">
            <v>0</v>
          </cell>
        </row>
        <row r="797">
          <cell r="T797">
            <v>0</v>
          </cell>
        </row>
        <row r="798">
          <cell r="T798">
            <v>0</v>
          </cell>
        </row>
        <row r="799">
          <cell r="T799">
            <v>0</v>
          </cell>
        </row>
        <row r="800">
          <cell r="T800">
            <v>0</v>
          </cell>
        </row>
        <row r="801">
          <cell r="T801">
            <v>0</v>
          </cell>
        </row>
        <row r="802">
          <cell r="T802">
            <v>0</v>
          </cell>
        </row>
        <row r="803">
          <cell r="T803">
            <v>0</v>
          </cell>
        </row>
        <row r="804">
          <cell r="T804">
            <v>0</v>
          </cell>
        </row>
        <row r="805">
          <cell r="T805">
            <v>0</v>
          </cell>
        </row>
        <row r="806">
          <cell r="T806">
            <v>0</v>
          </cell>
        </row>
        <row r="807">
          <cell r="T807">
            <v>0</v>
          </cell>
        </row>
        <row r="808">
          <cell r="T808">
            <v>0</v>
          </cell>
        </row>
        <row r="809">
          <cell r="T809">
            <v>0</v>
          </cell>
        </row>
        <row r="810">
          <cell r="T810">
            <v>0</v>
          </cell>
        </row>
        <row r="811">
          <cell r="T811">
            <v>0</v>
          </cell>
        </row>
        <row r="812">
          <cell r="T812">
            <v>0</v>
          </cell>
        </row>
        <row r="813">
          <cell r="T813">
            <v>0</v>
          </cell>
        </row>
        <row r="814">
          <cell r="T814">
            <v>0</v>
          </cell>
        </row>
        <row r="815">
          <cell r="T815">
            <v>0</v>
          </cell>
        </row>
        <row r="816">
          <cell r="T816">
            <v>0</v>
          </cell>
        </row>
        <row r="817">
          <cell r="T817">
            <v>0</v>
          </cell>
        </row>
        <row r="818">
          <cell r="T818">
            <v>0</v>
          </cell>
        </row>
        <row r="819">
          <cell r="T819">
            <v>0</v>
          </cell>
        </row>
        <row r="820">
          <cell r="T820">
            <v>0</v>
          </cell>
        </row>
        <row r="821">
          <cell r="T821">
            <v>0</v>
          </cell>
        </row>
        <row r="822">
          <cell r="T822">
            <v>0</v>
          </cell>
        </row>
        <row r="823">
          <cell r="T823">
            <v>0</v>
          </cell>
        </row>
        <row r="824">
          <cell r="T824">
            <v>0</v>
          </cell>
        </row>
        <row r="825">
          <cell r="T825">
            <v>0</v>
          </cell>
        </row>
        <row r="826">
          <cell r="T826">
            <v>0</v>
          </cell>
        </row>
        <row r="827">
          <cell r="T827">
            <v>0</v>
          </cell>
        </row>
        <row r="828">
          <cell r="T828">
            <v>0</v>
          </cell>
        </row>
        <row r="829">
          <cell r="T829">
            <v>0</v>
          </cell>
        </row>
        <row r="830">
          <cell r="T830">
            <v>0</v>
          </cell>
        </row>
        <row r="831">
          <cell r="T831">
            <v>0</v>
          </cell>
        </row>
        <row r="832">
          <cell r="T832">
            <v>0</v>
          </cell>
        </row>
        <row r="833">
          <cell r="T833">
            <v>0</v>
          </cell>
        </row>
        <row r="834">
          <cell r="T834">
            <v>0</v>
          </cell>
        </row>
        <row r="835">
          <cell r="T835">
            <v>0</v>
          </cell>
        </row>
        <row r="836">
          <cell r="T836">
            <v>0</v>
          </cell>
        </row>
        <row r="837">
          <cell r="T837">
            <v>0</v>
          </cell>
        </row>
        <row r="838">
          <cell r="T838">
            <v>0</v>
          </cell>
        </row>
        <row r="839">
          <cell r="T839">
            <v>0</v>
          </cell>
        </row>
        <row r="840">
          <cell r="T840">
            <v>0</v>
          </cell>
        </row>
        <row r="841">
          <cell r="T841">
            <v>0</v>
          </cell>
        </row>
        <row r="842">
          <cell r="T842">
            <v>0</v>
          </cell>
        </row>
        <row r="843">
          <cell r="T843">
            <v>0</v>
          </cell>
        </row>
        <row r="844">
          <cell r="T844">
            <v>0</v>
          </cell>
        </row>
        <row r="845">
          <cell r="T845">
            <v>0</v>
          </cell>
        </row>
        <row r="846">
          <cell r="T846">
            <v>0</v>
          </cell>
        </row>
        <row r="847">
          <cell r="T847">
            <v>0</v>
          </cell>
        </row>
        <row r="848">
          <cell r="T848">
            <v>0</v>
          </cell>
        </row>
        <row r="849">
          <cell r="T849">
            <v>0</v>
          </cell>
        </row>
        <row r="850">
          <cell r="T850">
            <v>0</v>
          </cell>
        </row>
        <row r="851">
          <cell r="T851">
            <v>0</v>
          </cell>
        </row>
        <row r="852">
          <cell r="T852">
            <v>0</v>
          </cell>
        </row>
        <row r="853">
          <cell r="T853">
            <v>0</v>
          </cell>
        </row>
        <row r="854">
          <cell r="T854">
            <v>0</v>
          </cell>
        </row>
        <row r="855">
          <cell r="T855">
            <v>0</v>
          </cell>
        </row>
        <row r="856">
          <cell r="T856">
            <v>0</v>
          </cell>
        </row>
        <row r="857">
          <cell r="T857">
            <v>0</v>
          </cell>
        </row>
        <row r="858">
          <cell r="T858">
            <v>0</v>
          </cell>
        </row>
        <row r="859">
          <cell r="T859">
            <v>0</v>
          </cell>
        </row>
        <row r="860">
          <cell r="T860">
            <v>0</v>
          </cell>
        </row>
        <row r="861">
          <cell r="T861">
            <v>0</v>
          </cell>
        </row>
        <row r="862">
          <cell r="T862">
            <v>0</v>
          </cell>
        </row>
        <row r="863">
          <cell r="T863">
            <v>0</v>
          </cell>
        </row>
        <row r="864">
          <cell r="T864">
            <v>0</v>
          </cell>
        </row>
        <row r="865">
          <cell r="T865">
            <v>0</v>
          </cell>
        </row>
        <row r="866">
          <cell r="T866">
            <v>0</v>
          </cell>
        </row>
        <row r="867">
          <cell r="T867">
            <v>0</v>
          </cell>
        </row>
        <row r="868">
          <cell r="T868">
            <v>0</v>
          </cell>
        </row>
        <row r="869">
          <cell r="T869">
            <v>0</v>
          </cell>
        </row>
        <row r="870">
          <cell r="T870">
            <v>0</v>
          </cell>
        </row>
        <row r="871">
          <cell r="T871">
            <v>0</v>
          </cell>
        </row>
        <row r="872">
          <cell r="T872">
            <v>0</v>
          </cell>
        </row>
        <row r="873">
          <cell r="T873">
            <v>0</v>
          </cell>
        </row>
        <row r="874">
          <cell r="T874">
            <v>0</v>
          </cell>
        </row>
        <row r="875">
          <cell r="T875">
            <v>0</v>
          </cell>
        </row>
        <row r="876">
          <cell r="T876">
            <v>0</v>
          </cell>
        </row>
        <row r="877">
          <cell r="T877">
            <v>0</v>
          </cell>
        </row>
        <row r="878">
          <cell r="T878">
            <v>0</v>
          </cell>
        </row>
        <row r="879">
          <cell r="T879">
            <v>0</v>
          </cell>
        </row>
        <row r="880">
          <cell r="T880">
            <v>0</v>
          </cell>
        </row>
        <row r="881">
          <cell r="T881">
            <v>0</v>
          </cell>
        </row>
        <row r="882">
          <cell r="T882">
            <v>0</v>
          </cell>
        </row>
        <row r="883">
          <cell r="T883">
            <v>0</v>
          </cell>
        </row>
        <row r="884">
          <cell r="T884">
            <v>0</v>
          </cell>
        </row>
        <row r="885">
          <cell r="T885">
            <v>0</v>
          </cell>
        </row>
        <row r="886">
          <cell r="T886">
            <v>0</v>
          </cell>
        </row>
        <row r="887">
          <cell r="T887">
            <v>0</v>
          </cell>
        </row>
        <row r="888">
          <cell r="T888">
            <v>0</v>
          </cell>
        </row>
        <row r="889">
          <cell r="T889">
            <v>0</v>
          </cell>
        </row>
        <row r="890">
          <cell r="T890">
            <v>0</v>
          </cell>
        </row>
        <row r="891">
          <cell r="T891">
            <v>0</v>
          </cell>
        </row>
        <row r="892">
          <cell r="T892">
            <v>0</v>
          </cell>
        </row>
        <row r="893">
          <cell r="T893">
            <v>0</v>
          </cell>
        </row>
        <row r="894">
          <cell r="T894">
            <v>0</v>
          </cell>
        </row>
        <row r="895">
          <cell r="T895">
            <v>0</v>
          </cell>
        </row>
        <row r="896">
          <cell r="T896">
            <v>0</v>
          </cell>
        </row>
        <row r="897">
          <cell r="T897">
            <v>0</v>
          </cell>
        </row>
        <row r="898">
          <cell r="T898">
            <v>0</v>
          </cell>
        </row>
        <row r="899">
          <cell r="T899">
            <v>0</v>
          </cell>
        </row>
        <row r="900">
          <cell r="T900">
            <v>0</v>
          </cell>
        </row>
        <row r="901">
          <cell r="T901">
            <v>0</v>
          </cell>
        </row>
        <row r="902">
          <cell r="T902">
            <v>0</v>
          </cell>
        </row>
        <row r="903">
          <cell r="T903">
            <v>0</v>
          </cell>
        </row>
        <row r="904">
          <cell r="T904">
            <v>0</v>
          </cell>
        </row>
        <row r="905">
          <cell r="T905">
            <v>0</v>
          </cell>
        </row>
        <row r="906">
          <cell r="T906">
            <v>0</v>
          </cell>
        </row>
        <row r="907">
          <cell r="T907">
            <v>0</v>
          </cell>
        </row>
        <row r="908">
          <cell r="T908">
            <v>0</v>
          </cell>
        </row>
        <row r="909">
          <cell r="T909">
            <v>0</v>
          </cell>
        </row>
        <row r="910">
          <cell r="T910">
            <v>0</v>
          </cell>
        </row>
        <row r="911">
          <cell r="T911">
            <v>0</v>
          </cell>
        </row>
        <row r="912">
          <cell r="T912">
            <v>0</v>
          </cell>
        </row>
        <row r="913">
          <cell r="T913">
            <v>0</v>
          </cell>
        </row>
        <row r="914">
          <cell r="T914">
            <v>0</v>
          </cell>
        </row>
        <row r="915">
          <cell r="T915">
            <v>0</v>
          </cell>
        </row>
        <row r="916">
          <cell r="T916">
            <v>0</v>
          </cell>
        </row>
        <row r="917">
          <cell r="T917">
            <v>0</v>
          </cell>
        </row>
        <row r="918">
          <cell r="T918">
            <v>0</v>
          </cell>
        </row>
        <row r="919">
          <cell r="T919">
            <v>0</v>
          </cell>
        </row>
        <row r="920">
          <cell r="T920">
            <v>0</v>
          </cell>
        </row>
        <row r="921">
          <cell r="T921">
            <v>0</v>
          </cell>
        </row>
        <row r="922">
          <cell r="T922">
            <v>0</v>
          </cell>
        </row>
        <row r="923">
          <cell r="T923">
            <v>0</v>
          </cell>
        </row>
        <row r="924">
          <cell r="T924">
            <v>0</v>
          </cell>
        </row>
        <row r="925">
          <cell r="T925">
            <v>0</v>
          </cell>
        </row>
        <row r="926">
          <cell r="T926">
            <v>0</v>
          </cell>
        </row>
        <row r="927">
          <cell r="T927">
            <v>0</v>
          </cell>
        </row>
        <row r="928">
          <cell r="T928">
            <v>0</v>
          </cell>
        </row>
        <row r="929">
          <cell r="T929">
            <v>0</v>
          </cell>
        </row>
        <row r="930">
          <cell r="T930">
            <v>0</v>
          </cell>
        </row>
        <row r="931">
          <cell r="T931">
            <v>0</v>
          </cell>
        </row>
        <row r="932">
          <cell r="T932">
            <v>0</v>
          </cell>
        </row>
        <row r="933">
          <cell r="T933">
            <v>0</v>
          </cell>
        </row>
        <row r="934">
          <cell r="T934">
            <v>0</v>
          </cell>
        </row>
        <row r="935">
          <cell r="T935">
            <v>0</v>
          </cell>
        </row>
        <row r="936">
          <cell r="T936">
            <v>0</v>
          </cell>
        </row>
        <row r="937">
          <cell r="T937">
            <v>0</v>
          </cell>
        </row>
        <row r="938">
          <cell r="T938">
            <v>0</v>
          </cell>
        </row>
        <row r="939">
          <cell r="T939">
            <v>0</v>
          </cell>
        </row>
        <row r="940">
          <cell r="T940">
            <v>0</v>
          </cell>
        </row>
        <row r="941">
          <cell r="T941">
            <v>0</v>
          </cell>
        </row>
        <row r="942">
          <cell r="T942">
            <v>0</v>
          </cell>
        </row>
        <row r="943">
          <cell r="T943">
            <v>0</v>
          </cell>
        </row>
        <row r="944">
          <cell r="T944">
            <v>0</v>
          </cell>
        </row>
        <row r="945">
          <cell r="T945">
            <v>0</v>
          </cell>
        </row>
        <row r="946">
          <cell r="T946">
            <v>0</v>
          </cell>
        </row>
        <row r="947">
          <cell r="T947">
            <v>0</v>
          </cell>
        </row>
        <row r="948">
          <cell r="T948">
            <v>0</v>
          </cell>
        </row>
        <row r="949">
          <cell r="T949">
            <v>0</v>
          </cell>
        </row>
        <row r="950">
          <cell r="T950">
            <v>0</v>
          </cell>
        </row>
        <row r="951">
          <cell r="T951">
            <v>0</v>
          </cell>
        </row>
        <row r="952">
          <cell r="T952">
            <v>0</v>
          </cell>
        </row>
        <row r="953">
          <cell r="T953">
            <v>0</v>
          </cell>
        </row>
        <row r="954">
          <cell r="T954">
            <v>0</v>
          </cell>
        </row>
        <row r="955">
          <cell r="T955">
            <v>0</v>
          </cell>
        </row>
        <row r="956">
          <cell r="T956">
            <v>0</v>
          </cell>
        </row>
        <row r="957">
          <cell r="T957">
            <v>0</v>
          </cell>
        </row>
        <row r="958">
          <cell r="T958">
            <v>0</v>
          </cell>
        </row>
        <row r="959">
          <cell r="T959">
            <v>0</v>
          </cell>
        </row>
        <row r="960">
          <cell r="T960">
            <v>0</v>
          </cell>
        </row>
        <row r="961">
          <cell r="T961">
            <v>0</v>
          </cell>
        </row>
        <row r="962">
          <cell r="T962">
            <v>0</v>
          </cell>
        </row>
        <row r="963">
          <cell r="T963">
            <v>0</v>
          </cell>
        </row>
        <row r="964">
          <cell r="T964">
            <v>0</v>
          </cell>
        </row>
        <row r="965">
          <cell r="T965">
            <v>0</v>
          </cell>
        </row>
        <row r="966">
          <cell r="T966">
            <v>0</v>
          </cell>
        </row>
        <row r="967">
          <cell r="T967">
            <v>0</v>
          </cell>
        </row>
        <row r="968">
          <cell r="T968">
            <v>0</v>
          </cell>
        </row>
        <row r="969">
          <cell r="T969">
            <v>0</v>
          </cell>
        </row>
        <row r="970">
          <cell r="T970">
            <v>0</v>
          </cell>
        </row>
        <row r="971">
          <cell r="T971">
            <v>0</v>
          </cell>
        </row>
        <row r="972">
          <cell r="T972">
            <v>0</v>
          </cell>
        </row>
        <row r="973">
          <cell r="T973">
            <v>0</v>
          </cell>
        </row>
        <row r="974">
          <cell r="T974">
            <v>0</v>
          </cell>
        </row>
        <row r="975">
          <cell r="T975">
            <v>0</v>
          </cell>
        </row>
        <row r="976">
          <cell r="T976">
            <v>0</v>
          </cell>
        </row>
        <row r="977">
          <cell r="T977">
            <v>0</v>
          </cell>
        </row>
        <row r="978">
          <cell r="T978">
            <v>0</v>
          </cell>
        </row>
        <row r="979">
          <cell r="T979">
            <v>0</v>
          </cell>
        </row>
        <row r="980">
          <cell r="T980">
            <v>0</v>
          </cell>
        </row>
        <row r="981">
          <cell r="T981">
            <v>0</v>
          </cell>
        </row>
        <row r="982">
          <cell r="T982">
            <v>0</v>
          </cell>
        </row>
        <row r="983">
          <cell r="T983">
            <v>0</v>
          </cell>
        </row>
        <row r="984">
          <cell r="T984">
            <v>0</v>
          </cell>
        </row>
        <row r="985">
          <cell r="T985">
            <v>0</v>
          </cell>
        </row>
        <row r="986">
          <cell r="T986">
            <v>0</v>
          </cell>
        </row>
        <row r="987">
          <cell r="T987">
            <v>0</v>
          </cell>
        </row>
        <row r="988">
          <cell r="T988">
            <v>0</v>
          </cell>
        </row>
        <row r="989">
          <cell r="T989">
            <v>0</v>
          </cell>
        </row>
        <row r="990">
          <cell r="T990">
            <v>0</v>
          </cell>
        </row>
        <row r="991">
          <cell r="T991">
            <v>0</v>
          </cell>
        </row>
        <row r="992">
          <cell r="T992">
            <v>0</v>
          </cell>
        </row>
        <row r="993">
          <cell r="T993">
            <v>0</v>
          </cell>
        </row>
        <row r="994">
          <cell r="T994">
            <v>0</v>
          </cell>
        </row>
        <row r="995">
          <cell r="T995">
            <v>0</v>
          </cell>
        </row>
        <row r="996">
          <cell r="T996">
            <v>0</v>
          </cell>
        </row>
        <row r="997">
          <cell r="T997">
            <v>0</v>
          </cell>
        </row>
        <row r="998">
          <cell r="T998">
            <v>0</v>
          </cell>
        </row>
        <row r="999">
          <cell r="T999">
            <v>0</v>
          </cell>
        </row>
        <row r="1000">
          <cell r="T1000">
            <v>0</v>
          </cell>
        </row>
        <row r="1001">
          <cell r="T1001">
            <v>0</v>
          </cell>
        </row>
        <row r="1002">
          <cell r="T1002">
            <v>0</v>
          </cell>
        </row>
        <row r="1003">
          <cell r="T1003">
            <v>0</v>
          </cell>
        </row>
        <row r="1004">
          <cell r="T1004">
            <v>0</v>
          </cell>
        </row>
        <row r="1005">
          <cell r="T1005">
            <v>0</v>
          </cell>
        </row>
        <row r="1006">
          <cell r="T1006">
            <v>0</v>
          </cell>
        </row>
        <row r="1007">
          <cell r="T1007">
            <v>0</v>
          </cell>
        </row>
        <row r="1008">
          <cell r="T1008">
            <v>0</v>
          </cell>
        </row>
        <row r="1009">
          <cell r="T1009">
            <v>0</v>
          </cell>
        </row>
        <row r="1010">
          <cell r="T1010">
            <v>0</v>
          </cell>
        </row>
        <row r="1011">
          <cell r="T1011">
            <v>0</v>
          </cell>
        </row>
        <row r="1012">
          <cell r="T1012">
            <v>0</v>
          </cell>
        </row>
        <row r="1013">
          <cell r="T1013">
            <v>0</v>
          </cell>
        </row>
        <row r="1014">
          <cell r="T1014">
            <v>0</v>
          </cell>
        </row>
        <row r="1015">
          <cell r="T1015">
            <v>0</v>
          </cell>
        </row>
        <row r="1016">
          <cell r="T1016">
            <v>0</v>
          </cell>
        </row>
        <row r="1017">
          <cell r="T1017">
            <v>0</v>
          </cell>
        </row>
        <row r="1018">
          <cell r="T1018">
            <v>0</v>
          </cell>
        </row>
        <row r="1019">
          <cell r="T1019">
            <v>0</v>
          </cell>
        </row>
        <row r="1020">
          <cell r="T1020">
            <v>0</v>
          </cell>
        </row>
        <row r="1021">
          <cell r="T1021">
            <v>0</v>
          </cell>
        </row>
        <row r="1022">
          <cell r="T1022">
            <v>0</v>
          </cell>
        </row>
        <row r="1023">
          <cell r="T1023">
            <v>0</v>
          </cell>
        </row>
        <row r="1024">
          <cell r="T1024">
            <v>0</v>
          </cell>
        </row>
        <row r="1025">
          <cell r="T1025">
            <v>0</v>
          </cell>
        </row>
        <row r="1026">
          <cell r="T1026">
            <v>0</v>
          </cell>
        </row>
        <row r="1027">
          <cell r="T1027">
            <v>0</v>
          </cell>
        </row>
        <row r="1028">
          <cell r="T1028">
            <v>0</v>
          </cell>
        </row>
        <row r="1029">
          <cell r="T1029">
            <v>0</v>
          </cell>
        </row>
        <row r="1030">
          <cell r="T1030">
            <v>0</v>
          </cell>
        </row>
        <row r="1031">
          <cell r="T1031">
            <v>0</v>
          </cell>
        </row>
        <row r="1032">
          <cell r="T1032">
            <v>0</v>
          </cell>
        </row>
        <row r="1033">
          <cell r="T1033">
            <v>0</v>
          </cell>
        </row>
        <row r="1034">
          <cell r="T1034">
            <v>0</v>
          </cell>
        </row>
        <row r="1035">
          <cell r="T1035">
            <v>0</v>
          </cell>
        </row>
        <row r="1036">
          <cell r="T1036">
            <v>0</v>
          </cell>
        </row>
        <row r="1037">
          <cell r="T1037">
            <v>0</v>
          </cell>
        </row>
        <row r="1038">
          <cell r="T1038">
            <v>0</v>
          </cell>
        </row>
        <row r="1039">
          <cell r="T1039">
            <v>0</v>
          </cell>
        </row>
        <row r="1040">
          <cell r="T1040">
            <v>0</v>
          </cell>
        </row>
        <row r="1041">
          <cell r="T1041">
            <v>0</v>
          </cell>
        </row>
        <row r="1042">
          <cell r="T1042">
            <v>0</v>
          </cell>
        </row>
        <row r="1043">
          <cell r="T1043">
            <v>0</v>
          </cell>
        </row>
        <row r="1044">
          <cell r="T1044">
            <v>0</v>
          </cell>
        </row>
        <row r="1045">
          <cell r="T1045">
            <v>0</v>
          </cell>
        </row>
        <row r="1046">
          <cell r="T1046">
            <v>0</v>
          </cell>
        </row>
        <row r="1047">
          <cell r="T1047">
            <v>0</v>
          </cell>
        </row>
        <row r="1048">
          <cell r="T1048">
            <v>0</v>
          </cell>
        </row>
        <row r="1049">
          <cell r="T1049">
            <v>0</v>
          </cell>
        </row>
        <row r="1050">
          <cell r="T1050">
            <v>0</v>
          </cell>
        </row>
        <row r="1051">
          <cell r="T1051">
            <v>0</v>
          </cell>
        </row>
        <row r="1052">
          <cell r="T1052">
            <v>0</v>
          </cell>
        </row>
        <row r="1053">
          <cell r="T1053">
            <v>0</v>
          </cell>
        </row>
        <row r="1054">
          <cell r="T1054">
            <v>0</v>
          </cell>
        </row>
        <row r="1055">
          <cell r="T1055">
            <v>0</v>
          </cell>
        </row>
        <row r="1056">
          <cell r="T1056">
            <v>0</v>
          </cell>
        </row>
        <row r="1057">
          <cell r="T1057">
            <v>0</v>
          </cell>
        </row>
        <row r="1058">
          <cell r="T1058">
            <v>0</v>
          </cell>
        </row>
        <row r="1059">
          <cell r="T1059">
            <v>0</v>
          </cell>
        </row>
        <row r="1060">
          <cell r="T1060">
            <v>0</v>
          </cell>
        </row>
        <row r="1061">
          <cell r="T1061">
            <v>0</v>
          </cell>
        </row>
        <row r="1062">
          <cell r="T1062">
            <v>0</v>
          </cell>
        </row>
        <row r="1063">
          <cell r="T1063">
            <v>0</v>
          </cell>
        </row>
        <row r="1064">
          <cell r="T1064">
            <v>0</v>
          </cell>
        </row>
        <row r="1065">
          <cell r="T1065">
            <v>0</v>
          </cell>
        </row>
        <row r="1066">
          <cell r="T1066">
            <v>0</v>
          </cell>
        </row>
        <row r="1067">
          <cell r="T1067">
            <v>0</v>
          </cell>
        </row>
        <row r="1068">
          <cell r="T1068">
            <v>0</v>
          </cell>
        </row>
        <row r="1069">
          <cell r="T1069">
            <v>0</v>
          </cell>
        </row>
        <row r="1070">
          <cell r="T1070">
            <v>0</v>
          </cell>
        </row>
        <row r="1071">
          <cell r="T1071">
            <v>0</v>
          </cell>
        </row>
        <row r="1072">
          <cell r="T1072">
            <v>0</v>
          </cell>
        </row>
        <row r="1073">
          <cell r="T1073">
            <v>0</v>
          </cell>
        </row>
        <row r="1074">
          <cell r="T1074">
            <v>0</v>
          </cell>
        </row>
        <row r="1075">
          <cell r="T1075">
            <v>0</v>
          </cell>
        </row>
        <row r="1076">
          <cell r="T1076">
            <v>0</v>
          </cell>
        </row>
        <row r="1077">
          <cell r="T1077">
            <v>0</v>
          </cell>
        </row>
        <row r="1078">
          <cell r="T1078">
            <v>0</v>
          </cell>
        </row>
        <row r="1079">
          <cell r="T1079">
            <v>0</v>
          </cell>
        </row>
        <row r="1080">
          <cell r="T1080">
            <v>0</v>
          </cell>
        </row>
        <row r="1081">
          <cell r="T1081">
            <v>0</v>
          </cell>
        </row>
        <row r="1082">
          <cell r="T1082">
            <v>0</v>
          </cell>
        </row>
        <row r="1083">
          <cell r="T1083">
            <v>0</v>
          </cell>
        </row>
        <row r="1084">
          <cell r="T1084">
            <v>0</v>
          </cell>
        </row>
        <row r="1085">
          <cell r="T1085">
            <v>0</v>
          </cell>
        </row>
        <row r="1086">
          <cell r="T1086">
            <v>0</v>
          </cell>
        </row>
        <row r="1087">
          <cell r="T1087">
            <v>0</v>
          </cell>
        </row>
        <row r="1088">
          <cell r="T1088">
            <v>0</v>
          </cell>
        </row>
        <row r="1089">
          <cell r="T1089">
            <v>0</v>
          </cell>
        </row>
        <row r="1090">
          <cell r="T1090">
            <v>0</v>
          </cell>
        </row>
        <row r="1091">
          <cell r="T1091">
            <v>0</v>
          </cell>
        </row>
        <row r="1092">
          <cell r="T1092">
            <v>0</v>
          </cell>
        </row>
        <row r="1093">
          <cell r="T1093">
            <v>0</v>
          </cell>
        </row>
        <row r="1094">
          <cell r="T1094">
            <v>0</v>
          </cell>
        </row>
        <row r="1095">
          <cell r="T1095">
            <v>0</v>
          </cell>
        </row>
        <row r="1096">
          <cell r="T1096">
            <v>0</v>
          </cell>
        </row>
        <row r="1097">
          <cell r="T1097">
            <v>0</v>
          </cell>
        </row>
        <row r="1098">
          <cell r="T1098">
            <v>0</v>
          </cell>
        </row>
        <row r="1099">
          <cell r="T1099">
            <v>0</v>
          </cell>
        </row>
        <row r="1100">
          <cell r="T1100">
            <v>0</v>
          </cell>
        </row>
        <row r="1101">
          <cell r="T1101">
            <v>0</v>
          </cell>
        </row>
        <row r="1102">
          <cell r="T1102">
            <v>0</v>
          </cell>
        </row>
        <row r="1103">
          <cell r="T1103">
            <v>0</v>
          </cell>
        </row>
        <row r="1104">
          <cell r="T1104">
            <v>0</v>
          </cell>
        </row>
        <row r="1105">
          <cell r="T1105">
            <v>0</v>
          </cell>
        </row>
        <row r="1106">
          <cell r="T1106">
            <v>0</v>
          </cell>
        </row>
        <row r="1107">
          <cell r="T1107">
            <v>0</v>
          </cell>
        </row>
        <row r="1108">
          <cell r="T1108">
            <v>0</v>
          </cell>
        </row>
        <row r="1109">
          <cell r="T1109">
            <v>0</v>
          </cell>
        </row>
        <row r="1110">
          <cell r="T1110">
            <v>0</v>
          </cell>
        </row>
        <row r="1111">
          <cell r="T1111">
            <v>0</v>
          </cell>
        </row>
        <row r="1112">
          <cell r="T1112">
            <v>0</v>
          </cell>
        </row>
        <row r="1113">
          <cell r="T1113">
            <v>0</v>
          </cell>
        </row>
        <row r="1114">
          <cell r="T1114">
            <v>0</v>
          </cell>
        </row>
        <row r="1115">
          <cell r="T1115">
            <v>0</v>
          </cell>
        </row>
        <row r="1116">
          <cell r="T1116">
            <v>0</v>
          </cell>
        </row>
        <row r="1117">
          <cell r="T1117">
            <v>0</v>
          </cell>
        </row>
        <row r="1118">
          <cell r="T1118">
            <v>0</v>
          </cell>
        </row>
        <row r="1119">
          <cell r="T1119">
            <v>0</v>
          </cell>
        </row>
        <row r="1120">
          <cell r="T1120">
            <v>0</v>
          </cell>
        </row>
        <row r="1121">
          <cell r="T1121">
            <v>0</v>
          </cell>
        </row>
        <row r="1122">
          <cell r="T1122">
            <v>0</v>
          </cell>
        </row>
        <row r="1123">
          <cell r="T1123">
            <v>0</v>
          </cell>
        </row>
        <row r="1124">
          <cell r="T1124">
            <v>0</v>
          </cell>
        </row>
        <row r="1125">
          <cell r="T1125">
            <v>0</v>
          </cell>
        </row>
        <row r="1126">
          <cell r="T1126">
            <v>0</v>
          </cell>
        </row>
        <row r="1127">
          <cell r="T1127">
            <v>0</v>
          </cell>
        </row>
        <row r="1128">
          <cell r="T1128">
            <v>0</v>
          </cell>
        </row>
        <row r="1129">
          <cell r="T1129">
            <v>0</v>
          </cell>
        </row>
        <row r="1130">
          <cell r="T1130">
            <v>0</v>
          </cell>
        </row>
        <row r="1131">
          <cell r="T1131">
            <v>0</v>
          </cell>
        </row>
        <row r="1132">
          <cell r="T1132">
            <v>0</v>
          </cell>
        </row>
        <row r="1133">
          <cell r="T1133">
            <v>0</v>
          </cell>
        </row>
        <row r="1134">
          <cell r="T1134">
            <v>0</v>
          </cell>
        </row>
        <row r="1135">
          <cell r="T1135">
            <v>0</v>
          </cell>
        </row>
        <row r="1136">
          <cell r="T1136">
            <v>0</v>
          </cell>
        </row>
        <row r="1137">
          <cell r="T1137">
            <v>0</v>
          </cell>
        </row>
        <row r="1138">
          <cell r="T1138">
            <v>0</v>
          </cell>
        </row>
        <row r="1139">
          <cell r="T1139">
            <v>0</v>
          </cell>
        </row>
        <row r="1140">
          <cell r="T1140">
            <v>0</v>
          </cell>
        </row>
        <row r="1141">
          <cell r="T1141">
            <v>0</v>
          </cell>
        </row>
        <row r="1142">
          <cell r="T1142">
            <v>0</v>
          </cell>
        </row>
        <row r="1143">
          <cell r="T1143">
            <v>0</v>
          </cell>
        </row>
        <row r="1144">
          <cell r="T1144">
            <v>0</v>
          </cell>
        </row>
        <row r="1145">
          <cell r="T1145">
            <v>0</v>
          </cell>
        </row>
        <row r="1146">
          <cell r="T1146">
            <v>0</v>
          </cell>
        </row>
        <row r="1147">
          <cell r="T1147">
            <v>0</v>
          </cell>
        </row>
        <row r="1148">
          <cell r="T1148">
            <v>0</v>
          </cell>
        </row>
        <row r="1149">
          <cell r="T1149">
            <v>0</v>
          </cell>
        </row>
        <row r="1150">
          <cell r="T1150">
            <v>0</v>
          </cell>
        </row>
        <row r="1151">
          <cell r="T1151">
            <v>0</v>
          </cell>
        </row>
        <row r="1152">
          <cell r="T1152">
            <v>0</v>
          </cell>
        </row>
        <row r="1153">
          <cell r="T1153">
            <v>0</v>
          </cell>
        </row>
        <row r="1154">
          <cell r="T1154">
            <v>0</v>
          </cell>
        </row>
        <row r="1155">
          <cell r="T1155">
            <v>0</v>
          </cell>
        </row>
        <row r="1156">
          <cell r="T1156">
            <v>0</v>
          </cell>
        </row>
        <row r="1157">
          <cell r="T1157">
            <v>0</v>
          </cell>
        </row>
        <row r="1158">
          <cell r="T1158">
            <v>0</v>
          </cell>
        </row>
        <row r="1159">
          <cell r="T1159">
            <v>0</v>
          </cell>
        </row>
        <row r="1160">
          <cell r="T1160">
            <v>0</v>
          </cell>
        </row>
        <row r="1161">
          <cell r="T1161">
            <v>0</v>
          </cell>
        </row>
        <row r="1162">
          <cell r="T1162">
            <v>0</v>
          </cell>
        </row>
        <row r="1163">
          <cell r="T1163">
            <v>0</v>
          </cell>
        </row>
        <row r="1164">
          <cell r="T1164">
            <v>0</v>
          </cell>
        </row>
        <row r="1165">
          <cell r="T1165">
            <v>0</v>
          </cell>
        </row>
        <row r="1166">
          <cell r="T1166">
            <v>0</v>
          </cell>
        </row>
        <row r="1167">
          <cell r="T1167">
            <v>0</v>
          </cell>
        </row>
        <row r="1168">
          <cell r="T1168">
            <v>0</v>
          </cell>
        </row>
        <row r="1169">
          <cell r="T1169">
            <v>0</v>
          </cell>
        </row>
        <row r="1170">
          <cell r="T1170">
            <v>0</v>
          </cell>
        </row>
        <row r="1171">
          <cell r="T1171">
            <v>0</v>
          </cell>
        </row>
        <row r="1172">
          <cell r="T1172">
            <v>0</v>
          </cell>
        </row>
        <row r="1173">
          <cell r="T1173">
            <v>0</v>
          </cell>
        </row>
        <row r="1174">
          <cell r="T1174">
            <v>0</v>
          </cell>
        </row>
        <row r="1175">
          <cell r="T1175">
            <v>0</v>
          </cell>
        </row>
        <row r="1176">
          <cell r="T1176">
            <v>0</v>
          </cell>
        </row>
        <row r="1177">
          <cell r="T1177">
            <v>0</v>
          </cell>
        </row>
        <row r="1178">
          <cell r="T1178">
            <v>0</v>
          </cell>
        </row>
        <row r="1179">
          <cell r="T1179">
            <v>0</v>
          </cell>
        </row>
        <row r="1180">
          <cell r="T1180">
            <v>0</v>
          </cell>
        </row>
        <row r="1181">
          <cell r="T1181">
            <v>0</v>
          </cell>
        </row>
        <row r="1182">
          <cell r="T1182">
            <v>0</v>
          </cell>
        </row>
        <row r="1183">
          <cell r="T1183">
            <v>0</v>
          </cell>
        </row>
        <row r="1184">
          <cell r="T1184">
            <v>0</v>
          </cell>
        </row>
        <row r="1185">
          <cell r="T1185">
            <v>0</v>
          </cell>
        </row>
        <row r="1186">
          <cell r="T1186">
            <v>0</v>
          </cell>
        </row>
        <row r="1187">
          <cell r="T1187">
            <v>0</v>
          </cell>
        </row>
        <row r="1188">
          <cell r="T1188">
            <v>0</v>
          </cell>
        </row>
        <row r="1189">
          <cell r="T1189">
            <v>0</v>
          </cell>
        </row>
        <row r="1190">
          <cell r="T1190">
            <v>0</v>
          </cell>
        </row>
        <row r="1191">
          <cell r="T1191">
            <v>0</v>
          </cell>
        </row>
        <row r="1192">
          <cell r="T1192">
            <v>0</v>
          </cell>
        </row>
        <row r="1193">
          <cell r="T1193">
            <v>0</v>
          </cell>
        </row>
        <row r="1194">
          <cell r="T1194">
            <v>0</v>
          </cell>
        </row>
        <row r="1195">
          <cell r="T1195">
            <v>0</v>
          </cell>
        </row>
        <row r="1196">
          <cell r="T1196">
            <v>0</v>
          </cell>
        </row>
        <row r="1197">
          <cell r="T1197">
            <v>0</v>
          </cell>
        </row>
        <row r="1198">
          <cell r="T1198">
            <v>0</v>
          </cell>
        </row>
        <row r="1199">
          <cell r="T1199">
            <v>0</v>
          </cell>
        </row>
        <row r="1200">
          <cell r="T1200">
            <v>0</v>
          </cell>
        </row>
        <row r="1201">
          <cell r="T1201">
            <v>0</v>
          </cell>
        </row>
        <row r="1202">
          <cell r="T1202">
            <v>0</v>
          </cell>
        </row>
        <row r="1203">
          <cell r="T1203">
            <v>0</v>
          </cell>
        </row>
        <row r="1204">
          <cell r="T1204">
            <v>0</v>
          </cell>
        </row>
        <row r="1205">
          <cell r="T1205">
            <v>0</v>
          </cell>
        </row>
        <row r="1206">
          <cell r="T1206">
            <v>0</v>
          </cell>
        </row>
        <row r="1207">
          <cell r="T1207">
            <v>0</v>
          </cell>
        </row>
        <row r="1208">
          <cell r="T1208">
            <v>0</v>
          </cell>
        </row>
        <row r="1209">
          <cell r="T1209">
            <v>0</v>
          </cell>
        </row>
        <row r="1210">
          <cell r="T1210">
            <v>0</v>
          </cell>
        </row>
        <row r="1211">
          <cell r="T1211">
            <v>0</v>
          </cell>
        </row>
        <row r="1212">
          <cell r="T1212">
            <v>0</v>
          </cell>
        </row>
        <row r="1213">
          <cell r="T1213">
            <v>0</v>
          </cell>
        </row>
        <row r="1214">
          <cell r="T1214">
            <v>0</v>
          </cell>
        </row>
        <row r="1215">
          <cell r="T1215">
            <v>0</v>
          </cell>
        </row>
        <row r="1216">
          <cell r="T1216">
            <v>0</v>
          </cell>
        </row>
        <row r="1217">
          <cell r="T1217">
            <v>0</v>
          </cell>
        </row>
        <row r="1218">
          <cell r="T1218">
            <v>0</v>
          </cell>
        </row>
        <row r="1219">
          <cell r="T1219">
            <v>0</v>
          </cell>
        </row>
        <row r="1220">
          <cell r="T1220">
            <v>0</v>
          </cell>
        </row>
        <row r="1221">
          <cell r="T1221">
            <v>0</v>
          </cell>
        </row>
        <row r="1222">
          <cell r="T1222">
            <v>0</v>
          </cell>
        </row>
        <row r="1223">
          <cell r="T1223">
            <v>0</v>
          </cell>
        </row>
        <row r="1224">
          <cell r="T1224">
            <v>0</v>
          </cell>
        </row>
        <row r="1225">
          <cell r="T1225">
            <v>0</v>
          </cell>
        </row>
        <row r="1226">
          <cell r="T1226">
            <v>0</v>
          </cell>
        </row>
        <row r="1227">
          <cell r="T1227">
            <v>0</v>
          </cell>
        </row>
        <row r="1228">
          <cell r="T1228">
            <v>0</v>
          </cell>
        </row>
        <row r="1229">
          <cell r="T1229">
            <v>0</v>
          </cell>
        </row>
        <row r="1230">
          <cell r="T1230">
            <v>0</v>
          </cell>
        </row>
        <row r="1231">
          <cell r="T1231">
            <v>0</v>
          </cell>
        </row>
        <row r="1232">
          <cell r="T1232">
            <v>0</v>
          </cell>
        </row>
        <row r="1233">
          <cell r="T1233">
            <v>0</v>
          </cell>
        </row>
        <row r="1234">
          <cell r="T1234">
            <v>0</v>
          </cell>
        </row>
        <row r="1235">
          <cell r="T1235">
            <v>0</v>
          </cell>
        </row>
        <row r="1236">
          <cell r="T1236">
            <v>0</v>
          </cell>
        </row>
        <row r="1237">
          <cell r="T1237">
            <v>0</v>
          </cell>
        </row>
        <row r="1238">
          <cell r="T1238">
            <v>0</v>
          </cell>
        </row>
        <row r="1239">
          <cell r="T1239">
            <v>0</v>
          </cell>
        </row>
        <row r="1240">
          <cell r="T1240">
            <v>0</v>
          </cell>
        </row>
        <row r="1241">
          <cell r="T1241">
            <v>0</v>
          </cell>
        </row>
        <row r="1242">
          <cell r="T1242">
            <v>0</v>
          </cell>
        </row>
        <row r="1243">
          <cell r="T1243">
            <v>0</v>
          </cell>
        </row>
        <row r="1244">
          <cell r="T1244">
            <v>0</v>
          </cell>
        </row>
        <row r="1245">
          <cell r="T1245">
            <v>0</v>
          </cell>
        </row>
        <row r="1246">
          <cell r="T1246">
            <v>0</v>
          </cell>
        </row>
        <row r="1247">
          <cell r="T1247">
            <v>0</v>
          </cell>
        </row>
        <row r="1248">
          <cell r="T1248">
            <v>0</v>
          </cell>
        </row>
        <row r="1249">
          <cell r="T1249">
            <v>0</v>
          </cell>
        </row>
        <row r="1250">
          <cell r="T1250">
            <v>0</v>
          </cell>
        </row>
        <row r="1251">
          <cell r="T1251">
            <v>0</v>
          </cell>
        </row>
        <row r="1252">
          <cell r="T1252">
            <v>0</v>
          </cell>
        </row>
        <row r="1253">
          <cell r="T1253">
            <v>0</v>
          </cell>
        </row>
        <row r="1254">
          <cell r="T1254">
            <v>0</v>
          </cell>
        </row>
        <row r="1255">
          <cell r="T1255">
            <v>0</v>
          </cell>
        </row>
        <row r="1256">
          <cell r="T1256">
            <v>0</v>
          </cell>
        </row>
        <row r="1257">
          <cell r="T1257">
            <v>0</v>
          </cell>
        </row>
        <row r="1258">
          <cell r="T1258">
            <v>0</v>
          </cell>
        </row>
        <row r="1259">
          <cell r="T1259">
            <v>0</v>
          </cell>
        </row>
        <row r="1260">
          <cell r="T1260">
            <v>0</v>
          </cell>
        </row>
        <row r="1261">
          <cell r="T1261">
            <v>0</v>
          </cell>
        </row>
        <row r="1262">
          <cell r="T1262">
            <v>0</v>
          </cell>
        </row>
        <row r="1263">
          <cell r="T1263">
            <v>0</v>
          </cell>
        </row>
        <row r="1264">
          <cell r="T1264">
            <v>0</v>
          </cell>
        </row>
        <row r="1265">
          <cell r="T1265">
            <v>0</v>
          </cell>
        </row>
        <row r="1266">
          <cell r="T1266">
            <v>0</v>
          </cell>
        </row>
        <row r="1267">
          <cell r="T1267">
            <v>0</v>
          </cell>
        </row>
        <row r="1268">
          <cell r="T1268">
            <v>0</v>
          </cell>
        </row>
        <row r="1269">
          <cell r="T1269">
            <v>0</v>
          </cell>
        </row>
        <row r="1270">
          <cell r="T1270">
            <v>0</v>
          </cell>
        </row>
        <row r="1271">
          <cell r="T1271">
            <v>0</v>
          </cell>
        </row>
        <row r="1272">
          <cell r="T1272">
            <v>0</v>
          </cell>
        </row>
        <row r="1273">
          <cell r="T1273">
            <v>0</v>
          </cell>
        </row>
        <row r="1274">
          <cell r="T1274">
            <v>0</v>
          </cell>
        </row>
        <row r="1275">
          <cell r="T1275">
            <v>0</v>
          </cell>
        </row>
        <row r="1276">
          <cell r="T1276">
            <v>0</v>
          </cell>
        </row>
        <row r="1277">
          <cell r="T1277">
            <v>0</v>
          </cell>
        </row>
        <row r="1278">
          <cell r="T1278">
            <v>0</v>
          </cell>
        </row>
        <row r="1279">
          <cell r="T1279">
            <v>0</v>
          </cell>
        </row>
        <row r="1280">
          <cell r="T1280">
            <v>0</v>
          </cell>
        </row>
        <row r="1281">
          <cell r="T1281">
            <v>0</v>
          </cell>
        </row>
        <row r="1282">
          <cell r="T1282">
            <v>0</v>
          </cell>
        </row>
        <row r="1283">
          <cell r="T1283">
            <v>0</v>
          </cell>
        </row>
        <row r="1284">
          <cell r="T1284">
            <v>0</v>
          </cell>
        </row>
        <row r="1285">
          <cell r="T1285">
            <v>0</v>
          </cell>
        </row>
        <row r="1286">
          <cell r="T1286">
            <v>0</v>
          </cell>
        </row>
        <row r="1287">
          <cell r="T1287">
            <v>0</v>
          </cell>
        </row>
        <row r="1288">
          <cell r="T1288">
            <v>0</v>
          </cell>
        </row>
        <row r="1289">
          <cell r="T1289">
            <v>0</v>
          </cell>
        </row>
        <row r="1290">
          <cell r="T1290">
            <v>0</v>
          </cell>
        </row>
        <row r="1291">
          <cell r="T1291">
            <v>0</v>
          </cell>
        </row>
        <row r="1292">
          <cell r="T1292">
            <v>0</v>
          </cell>
        </row>
        <row r="1293">
          <cell r="T1293">
            <v>0</v>
          </cell>
        </row>
        <row r="1294">
          <cell r="T1294">
            <v>0</v>
          </cell>
        </row>
        <row r="1295">
          <cell r="T1295">
            <v>0</v>
          </cell>
        </row>
        <row r="1296">
          <cell r="T1296">
            <v>0</v>
          </cell>
        </row>
        <row r="1297">
          <cell r="T1297">
            <v>0</v>
          </cell>
        </row>
        <row r="1298">
          <cell r="T1298">
            <v>0</v>
          </cell>
        </row>
        <row r="1299">
          <cell r="T1299">
            <v>0</v>
          </cell>
        </row>
        <row r="1300">
          <cell r="T1300">
            <v>0</v>
          </cell>
        </row>
        <row r="1301">
          <cell r="T1301">
            <v>0</v>
          </cell>
        </row>
        <row r="1302">
          <cell r="T1302">
            <v>0</v>
          </cell>
        </row>
        <row r="1303">
          <cell r="T1303">
            <v>0</v>
          </cell>
        </row>
        <row r="1304">
          <cell r="T1304">
            <v>0</v>
          </cell>
        </row>
        <row r="1305">
          <cell r="T1305">
            <v>0</v>
          </cell>
        </row>
        <row r="1306">
          <cell r="T1306">
            <v>0</v>
          </cell>
        </row>
        <row r="1307">
          <cell r="T1307">
            <v>0</v>
          </cell>
        </row>
        <row r="1308">
          <cell r="T1308">
            <v>0</v>
          </cell>
        </row>
        <row r="1309">
          <cell r="T1309">
            <v>0</v>
          </cell>
        </row>
        <row r="1310">
          <cell r="T1310">
            <v>0</v>
          </cell>
        </row>
        <row r="1311">
          <cell r="T1311">
            <v>0</v>
          </cell>
        </row>
        <row r="1312">
          <cell r="T1312">
            <v>0</v>
          </cell>
        </row>
        <row r="1313">
          <cell r="T1313">
            <v>0</v>
          </cell>
        </row>
        <row r="1314">
          <cell r="T1314">
            <v>0</v>
          </cell>
        </row>
        <row r="1315">
          <cell r="T1315">
            <v>0</v>
          </cell>
        </row>
        <row r="1316">
          <cell r="T1316">
            <v>0</v>
          </cell>
        </row>
        <row r="1317">
          <cell r="T1317">
            <v>0</v>
          </cell>
        </row>
        <row r="1318">
          <cell r="T1318">
            <v>0</v>
          </cell>
        </row>
        <row r="1319">
          <cell r="T1319">
            <v>0</v>
          </cell>
        </row>
        <row r="1320">
          <cell r="T1320">
            <v>0</v>
          </cell>
        </row>
        <row r="1321">
          <cell r="T1321">
            <v>0</v>
          </cell>
        </row>
        <row r="1322">
          <cell r="T1322">
            <v>0</v>
          </cell>
        </row>
        <row r="1323">
          <cell r="T1323">
            <v>0</v>
          </cell>
        </row>
        <row r="1324">
          <cell r="T1324">
            <v>0</v>
          </cell>
        </row>
        <row r="1325">
          <cell r="T1325">
            <v>0</v>
          </cell>
        </row>
        <row r="1326">
          <cell r="T1326">
            <v>0</v>
          </cell>
        </row>
        <row r="1327">
          <cell r="T1327">
            <v>0</v>
          </cell>
        </row>
        <row r="1328">
          <cell r="T1328">
            <v>0</v>
          </cell>
        </row>
        <row r="1329">
          <cell r="T1329">
            <v>0</v>
          </cell>
        </row>
        <row r="1330">
          <cell r="T1330">
            <v>0</v>
          </cell>
        </row>
        <row r="1331">
          <cell r="T1331">
            <v>0</v>
          </cell>
        </row>
        <row r="1332">
          <cell r="T1332">
            <v>0</v>
          </cell>
        </row>
        <row r="1333">
          <cell r="T1333">
            <v>0</v>
          </cell>
        </row>
        <row r="1334">
          <cell r="T1334">
            <v>0</v>
          </cell>
        </row>
        <row r="1335">
          <cell r="T1335">
            <v>0</v>
          </cell>
        </row>
        <row r="1336">
          <cell r="T1336">
            <v>0</v>
          </cell>
        </row>
        <row r="1337">
          <cell r="T1337">
            <v>0</v>
          </cell>
        </row>
        <row r="1338">
          <cell r="T1338">
            <v>0</v>
          </cell>
        </row>
        <row r="1339">
          <cell r="T1339">
            <v>0</v>
          </cell>
        </row>
        <row r="1340">
          <cell r="T1340">
            <v>0</v>
          </cell>
        </row>
        <row r="1341">
          <cell r="T1341">
            <v>0</v>
          </cell>
        </row>
        <row r="1342">
          <cell r="T1342">
            <v>0</v>
          </cell>
        </row>
        <row r="1343">
          <cell r="T1343">
            <v>0</v>
          </cell>
        </row>
        <row r="1344">
          <cell r="T1344">
            <v>0</v>
          </cell>
        </row>
        <row r="1345">
          <cell r="T1345">
            <v>0</v>
          </cell>
        </row>
        <row r="1346">
          <cell r="T1346">
            <v>0</v>
          </cell>
        </row>
        <row r="1347">
          <cell r="T1347">
            <v>0</v>
          </cell>
        </row>
        <row r="1348">
          <cell r="T1348">
            <v>0</v>
          </cell>
        </row>
        <row r="1349">
          <cell r="T1349">
            <v>0</v>
          </cell>
        </row>
        <row r="1350">
          <cell r="T1350">
            <v>0</v>
          </cell>
        </row>
        <row r="1351">
          <cell r="T1351">
            <v>0</v>
          </cell>
        </row>
        <row r="1352">
          <cell r="T1352">
            <v>0</v>
          </cell>
        </row>
        <row r="1353">
          <cell r="T1353">
            <v>0</v>
          </cell>
        </row>
        <row r="1354">
          <cell r="T1354">
            <v>0</v>
          </cell>
        </row>
        <row r="1355">
          <cell r="T1355">
            <v>0</v>
          </cell>
        </row>
        <row r="1356">
          <cell r="T1356">
            <v>0</v>
          </cell>
        </row>
        <row r="1357">
          <cell r="T1357">
            <v>0</v>
          </cell>
        </row>
        <row r="1358">
          <cell r="T1358">
            <v>0</v>
          </cell>
        </row>
        <row r="1359">
          <cell r="T1359">
            <v>0</v>
          </cell>
        </row>
        <row r="1360">
          <cell r="T1360">
            <v>0</v>
          </cell>
        </row>
        <row r="1361">
          <cell r="T1361">
            <v>0</v>
          </cell>
        </row>
        <row r="1362">
          <cell r="T1362">
            <v>0</v>
          </cell>
        </row>
        <row r="1363">
          <cell r="T1363">
            <v>0</v>
          </cell>
        </row>
        <row r="1364">
          <cell r="T1364">
            <v>0</v>
          </cell>
        </row>
        <row r="1365">
          <cell r="T1365">
            <v>0</v>
          </cell>
        </row>
        <row r="1366">
          <cell r="T1366">
            <v>0</v>
          </cell>
        </row>
        <row r="1367">
          <cell r="T1367">
            <v>0</v>
          </cell>
        </row>
        <row r="1368">
          <cell r="T1368">
            <v>0</v>
          </cell>
        </row>
        <row r="1369">
          <cell r="T1369">
            <v>0</v>
          </cell>
        </row>
        <row r="1370">
          <cell r="T1370">
            <v>0</v>
          </cell>
        </row>
        <row r="1371">
          <cell r="T1371">
            <v>0</v>
          </cell>
        </row>
        <row r="1372">
          <cell r="T1372">
            <v>0</v>
          </cell>
        </row>
        <row r="1373">
          <cell r="T1373">
            <v>0</v>
          </cell>
        </row>
        <row r="1374">
          <cell r="T1374">
            <v>0</v>
          </cell>
        </row>
        <row r="1375">
          <cell r="T1375">
            <v>0</v>
          </cell>
        </row>
        <row r="1376">
          <cell r="T1376">
            <v>0</v>
          </cell>
        </row>
        <row r="1377">
          <cell r="T1377">
            <v>0</v>
          </cell>
        </row>
        <row r="1378">
          <cell r="T1378">
            <v>0</v>
          </cell>
        </row>
        <row r="1379">
          <cell r="T1379">
            <v>0</v>
          </cell>
        </row>
        <row r="1380">
          <cell r="T1380">
            <v>0</v>
          </cell>
        </row>
        <row r="1381">
          <cell r="T1381">
            <v>0</v>
          </cell>
        </row>
        <row r="1382">
          <cell r="T1382">
            <v>0</v>
          </cell>
        </row>
        <row r="1383">
          <cell r="T1383">
            <v>0</v>
          </cell>
        </row>
        <row r="1384">
          <cell r="T1384">
            <v>0</v>
          </cell>
        </row>
        <row r="1385">
          <cell r="T1385">
            <v>0</v>
          </cell>
        </row>
        <row r="1386">
          <cell r="T1386">
            <v>0</v>
          </cell>
        </row>
        <row r="1387">
          <cell r="T1387">
            <v>0</v>
          </cell>
        </row>
        <row r="1388">
          <cell r="T1388">
            <v>0</v>
          </cell>
        </row>
        <row r="1389">
          <cell r="T1389">
            <v>0</v>
          </cell>
        </row>
        <row r="1390">
          <cell r="T1390">
            <v>0</v>
          </cell>
        </row>
        <row r="1391">
          <cell r="T1391">
            <v>0</v>
          </cell>
        </row>
        <row r="1392">
          <cell r="T1392">
            <v>0</v>
          </cell>
        </row>
        <row r="1393">
          <cell r="T1393">
            <v>0</v>
          </cell>
        </row>
        <row r="1394">
          <cell r="T1394">
            <v>0</v>
          </cell>
        </row>
        <row r="1395">
          <cell r="T1395">
            <v>0</v>
          </cell>
        </row>
        <row r="1396">
          <cell r="T1396">
            <v>0</v>
          </cell>
        </row>
        <row r="1397">
          <cell r="T1397">
            <v>0</v>
          </cell>
        </row>
        <row r="1398">
          <cell r="T1398">
            <v>0</v>
          </cell>
        </row>
        <row r="1399">
          <cell r="T1399">
            <v>0</v>
          </cell>
        </row>
        <row r="1400">
          <cell r="T1400">
            <v>0</v>
          </cell>
        </row>
        <row r="1401">
          <cell r="T1401">
            <v>0</v>
          </cell>
        </row>
        <row r="1402">
          <cell r="T1402">
            <v>0</v>
          </cell>
        </row>
        <row r="1403">
          <cell r="T1403">
            <v>0</v>
          </cell>
        </row>
        <row r="1404">
          <cell r="T1404">
            <v>0</v>
          </cell>
        </row>
        <row r="1405">
          <cell r="T1405">
            <v>0</v>
          </cell>
        </row>
        <row r="1406">
          <cell r="T1406">
            <v>0</v>
          </cell>
        </row>
        <row r="1407">
          <cell r="T1407">
            <v>0</v>
          </cell>
        </row>
      </sheetData>
      <sheetData sheetId="6" refreshError="1"/>
      <sheetData sheetId="7"/>
      <sheetData sheetId="8"/>
      <sheetData sheetId="9">
        <row r="2">
          <cell r="A2" t="str">
            <v>Correction des données et géolissage</v>
          </cell>
        </row>
        <row r="4">
          <cell r="B4" t="str">
            <v>Zone à alimenter à partir de l'export de la table sous l'onglet ListeEquip</v>
          </cell>
        </row>
        <row r="5">
          <cell r="B5" t="str">
            <v>Zone de saisie manuelle</v>
          </cell>
        </row>
        <row r="6">
          <cell r="B6" t="str">
            <v>Zone calculée ou à saisir manuellement</v>
          </cell>
        </row>
        <row r="8">
          <cell r="A8" t="str">
            <v>Num org.</v>
          </cell>
          <cell r="B8" t="str">
            <v>Numéro dossier AFC</v>
          </cell>
          <cell r="C8" t="str">
            <v>Activité équipement</v>
          </cell>
          <cell r="D8" t="str">
            <v>Nom équipement</v>
          </cell>
          <cell r="E8" t="str">
            <v>Statut juridique gest. PS</v>
          </cell>
          <cell r="F8" t="str">
            <v>Raison sociale gestionnaire PS</v>
          </cell>
          <cell r="G8" t="str">
            <v>Numéro commune équipement</v>
          </cell>
          <cell r="H8" t="str">
            <v>Nom commune équipement</v>
          </cell>
          <cell r="I8" t="str">
            <v>Numéro Siren Epci</v>
          </cell>
          <cell r="J8" t="str">
            <v>Pérennité droit PS</v>
          </cell>
          <cell r="K8" t="str">
            <v>Nombre de places Pso au 31/12</v>
          </cell>
          <cell r="L8" t="str">
            <v>Nb de places réservataires</v>
          </cell>
          <cell r="M8" t="str">
            <v>Nb places ajout</v>
          </cell>
          <cell r="N8" t="str">
            <v>Nb de places Pso au 31/12 - périmètre bonus</v>
          </cell>
          <cell r="O8" t="str">
            <v>Montant total aides</v>
          </cell>
          <cell r="P8" t="str">
            <v>Territoire de compétence</v>
          </cell>
          <cell r="Q8" t="str">
            <v>Nom du territoire / gestionnaire / équipement</v>
          </cell>
          <cell r="R8" t="str">
            <v xml:space="preserve">Equipement implanté en QPV / ZRR </v>
          </cell>
          <cell r="S8" t="str">
            <v>Numéro du territoire</v>
          </cell>
          <cell r="T8" t="str">
            <v>Numéro du territoire VALIDE</v>
          </cell>
          <cell r="U8" t="str">
            <v>Potentiel financier</v>
          </cell>
          <cell r="V8" t="str">
            <v>Médiane du niveau de vie</v>
          </cell>
          <cell r="W8" t="str">
            <v>Groupe</v>
          </cell>
        </row>
        <row r="9">
          <cell r="A9" t="str">
            <v>331</v>
          </cell>
          <cell r="B9" t="str">
            <v>1486-717</v>
          </cell>
        </row>
        <row r="10">
          <cell r="A10" t="str">
            <v>331</v>
          </cell>
          <cell r="B10" t="str">
            <v>41238-26593</v>
          </cell>
        </row>
      </sheetData>
      <sheetData sheetId="10" refreshError="1"/>
      <sheetData sheetId="11" refreshError="1"/>
      <sheetData sheetId="12">
        <row r="4">
          <cell r="E4" t="str">
            <v>Numéro dossier AFC</v>
          </cell>
          <cell r="F4" t="str">
            <v>Activité équipement</v>
          </cell>
          <cell r="G4" t="str">
            <v>Raison sociale Gestionnaire</v>
          </cell>
          <cell r="H4" t="str">
            <v>Nom équipement</v>
          </cell>
          <cell r="I4" t="str">
            <v>Groupe</v>
          </cell>
          <cell r="J4" t="str">
            <v>Equipement implanté en QPV / ZRR</v>
          </cell>
          <cell r="K4" t="str">
            <v>Nb places Pso 31/12 - périmètre bonus</v>
          </cell>
          <cell r="L4" t="str">
            <v xml:space="preserve"> Montant bonus offre existante par place</v>
          </cell>
          <cell r="O4" t="str">
            <v>Nb de places périmètre bonus</v>
          </cell>
          <cell r="P4" t="str">
            <v>Total des charges Maia</v>
          </cell>
          <cell r="Q4" t="str">
            <v>Participations familiales</v>
          </cell>
          <cell r="R4" t="str">
            <v>Montant du droit Psu dont h concertation</v>
          </cell>
          <cell r="S4" t="str">
            <v>Bonus handicap</v>
          </cell>
          <cell r="T4" t="str">
            <v>Bonus mixité</v>
          </cell>
          <cell r="U4" t="str">
            <v>Taux de financement par la Caf avant bonus Ctg</v>
          </cell>
          <cell r="V4" t="str">
            <v>Montant du bonus offre existante par place</v>
          </cell>
          <cell r="W4" t="str">
            <v>Montant gobal offre existante</v>
          </cell>
          <cell r="X4" t="str">
            <v>Montant du forfait offre nouvelle par place</v>
          </cell>
          <cell r="Y4" t="str">
            <v>Montant global offre nouvelle</v>
          </cell>
          <cell r="Z4" t="str">
            <v>Montant bonus territoire total</v>
          </cell>
          <cell r="AA4" t="str">
            <v>Montant bonus avec application du plafond à 90 %</v>
          </cell>
        </row>
        <row r="5">
          <cell r="E5" t="str">
            <v>1486-717</v>
          </cell>
        </row>
        <row r="6">
          <cell r="E6" t="str">
            <v>41238-26593</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es"/>
      <sheetName val="CalculetteGpComm"/>
      <sheetName val="Paramètres"/>
      <sheetName val="CALCUL PSU"/>
      <sheetName val="CALCUL BONUS Inclusion Handicap"/>
      <sheetName val="CALCUL BONUS Mixité Sociale"/>
    </sheetNames>
    <sheetDataSet>
      <sheetData sheetId="0">
        <row r="1">
          <cell r="A1" t="str">
            <v>Zone à alimenter avec l'export de la table LISTE_COMMTERRIT</v>
          </cell>
          <cell r="J1" t="str">
            <v>Zone à alimenter avec l'export de la table LISTE_EPCITERRIT</v>
          </cell>
          <cell r="Q1" t="str">
            <v>Zone à alimenter à partir de la calculette</v>
          </cell>
          <cell r="W1" t="str">
            <v>Zone à alimenter pour les gestionnaires et équipements</v>
          </cell>
        </row>
        <row r="2">
          <cell r="A2" t="str">
            <v>NOM COMMUNE</v>
          </cell>
          <cell r="J2" t="str">
            <v>NOM EPCI</v>
          </cell>
          <cell r="Q2" t="str">
            <v>Nom groupe commune</v>
          </cell>
          <cell r="W2" t="str">
            <v>Nom du gestionnaire ou de l'équipement</v>
          </cell>
        </row>
        <row r="3">
          <cell r="A3" t="str">
            <v>ABZAC</v>
          </cell>
          <cell r="B3" t="str">
            <v>33001</v>
          </cell>
          <cell r="C3" t="str">
            <v>CA DU LIBOURNAIS</v>
          </cell>
          <cell r="D3" t="str">
            <v>200070092</v>
          </cell>
          <cell r="E3">
            <v>705</v>
          </cell>
          <cell r="F3">
            <v>2093</v>
          </cell>
          <cell r="G3">
            <v>19140</v>
          </cell>
          <cell r="H3">
            <v>846</v>
          </cell>
          <cell r="J3" t="str">
            <v>BORDEAUX METROPOLE</v>
          </cell>
          <cell r="K3" t="str">
            <v>243300316</v>
          </cell>
          <cell r="L3">
            <v>1396.1628740917972</v>
          </cell>
          <cell r="M3">
            <v>823759</v>
          </cell>
          <cell r="N3">
            <v>23321.371446853813</v>
          </cell>
          <cell r="O3">
            <v>362566</v>
          </cell>
          <cell r="AG3" t="str">
            <v>Groupe 1</v>
          </cell>
          <cell r="AH3">
            <v>1200</v>
          </cell>
          <cell r="AI3" t="str">
            <v>&gt;</v>
          </cell>
          <cell r="AJ3">
            <v>21300</v>
          </cell>
          <cell r="AK3">
            <v>400</v>
          </cell>
          <cell r="AL3">
            <v>2600</v>
          </cell>
        </row>
        <row r="4">
          <cell r="A4" t="str">
            <v>AILLAS</v>
          </cell>
          <cell r="J4" t="str">
            <v>CA BASSIN D'ARCACHON SUD (COBAS)</v>
          </cell>
          <cell r="AG4" t="str">
            <v>Groupe 2</v>
          </cell>
          <cell r="AH4">
            <v>1200</v>
          </cell>
          <cell r="AI4" t="str">
            <v>&lt;=</v>
          </cell>
          <cell r="AJ4">
            <v>21300</v>
          </cell>
          <cell r="AK4">
            <v>750</v>
          </cell>
          <cell r="AL4">
            <v>2650</v>
          </cell>
        </row>
        <row r="5">
          <cell r="A5" t="str">
            <v>AMBARES ET LAGRAVE</v>
          </cell>
          <cell r="J5" t="str">
            <v>CA DU BASSIN D'ARCACHON NORD</v>
          </cell>
          <cell r="AG5" t="str">
            <v>Groupe 3</v>
          </cell>
          <cell r="AH5">
            <v>900</v>
          </cell>
          <cell r="AI5" t="str">
            <v>&gt;</v>
          </cell>
          <cell r="AJ5">
            <v>20300</v>
          </cell>
          <cell r="AK5">
            <v>800</v>
          </cell>
          <cell r="AL5">
            <v>2700</v>
          </cell>
        </row>
        <row r="6">
          <cell r="A6" t="str">
            <v>AMBES</v>
          </cell>
          <cell r="J6" t="str">
            <v>CA DU LIBOURNAIS</v>
          </cell>
          <cell r="AG6" t="str">
            <v>Groupe 4</v>
          </cell>
          <cell r="AH6">
            <v>900</v>
          </cell>
          <cell r="AI6" t="str">
            <v>&lt;=</v>
          </cell>
          <cell r="AJ6">
            <v>20300</v>
          </cell>
          <cell r="AK6">
            <v>900</v>
          </cell>
          <cell r="AL6">
            <v>2750</v>
          </cell>
        </row>
        <row r="7">
          <cell r="A7" t="str">
            <v>ANDERNOS LES BAINS</v>
          </cell>
          <cell r="J7" t="str">
            <v>CC CASTILLON/PUJOLS</v>
          </cell>
          <cell r="AG7" t="str">
            <v>Groupe 5</v>
          </cell>
          <cell r="AH7">
            <v>700</v>
          </cell>
          <cell r="AI7" t="str">
            <v>&gt;</v>
          </cell>
          <cell r="AJ7">
            <v>19600</v>
          </cell>
          <cell r="AK7">
            <v>950</v>
          </cell>
          <cell r="AL7">
            <v>2800</v>
          </cell>
        </row>
        <row r="8">
          <cell r="A8" t="str">
            <v>ANGLADE</v>
          </cell>
          <cell r="J8" t="str">
            <v>CC CASTILLON/PUJOLS  - Communes du département 331 uniquement</v>
          </cell>
          <cell r="AG8" t="str">
            <v>Groupe 6</v>
          </cell>
          <cell r="AH8">
            <v>700</v>
          </cell>
          <cell r="AI8" t="str">
            <v>&lt;=</v>
          </cell>
          <cell r="AJ8">
            <v>19600</v>
          </cell>
          <cell r="AK8">
            <v>1100</v>
          </cell>
          <cell r="AL8">
            <v>2900</v>
          </cell>
        </row>
        <row r="9">
          <cell r="A9" t="str">
            <v>ARBANATS</v>
          </cell>
          <cell r="J9" t="str">
            <v>CC CONVERGENCE GARONNE</v>
          </cell>
          <cell r="AG9" t="str">
            <v>Groupe 7</v>
          </cell>
          <cell r="AH9"/>
          <cell r="AI9" t="str">
            <v>&gt;</v>
          </cell>
          <cell r="AJ9">
            <v>19300</v>
          </cell>
          <cell r="AK9">
            <v>1150</v>
          </cell>
          <cell r="AL9">
            <v>3000</v>
          </cell>
        </row>
        <row r="10">
          <cell r="A10" t="str">
            <v>ARCACHON</v>
          </cell>
          <cell r="J10" t="str">
            <v>CC DE BLAYE</v>
          </cell>
          <cell r="AG10" t="str">
            <v>Groupe 8</v>
          </cell>
          <cell r="AH10"/>
          <cell r="AI10" t="str">
            <v>&lt;=</v>
          </cell>
          <cell r="AJ10">
            <v>19300</v>
          </cell>
          <cell r="AK10">
            <v>1400</v>
          </cell>
          <cell r="AL10">
            <v>3300</v>
          </cell>
        </row>
        <row r="11">
          <cell r="A11" t="str">
            <v>ARCINS</v>
          </cell>
          <cell r="J11" t="str">
            <v>CC DE L'ESTUAIRE</v>
          </cell>
          <cell r="AG11" t="str">
            <v>Groupe 9 - QPV</v>
          </cell>
          <cell r="AH11" t="str">
            <v>-</v>
          </cell>
          <cell r="AI11"/>
          <cell r="AJ11" t="str">
            <v>-</v>
          </cell>
          <cell r="AK11">
            <v>1700</v>
          </cell>
          <cell r="AL11">
            <v>3600</v>
          </cell>
        </row>
        <row r="12">
          <cell r="A12" t="str">
            <v>ARES</v>
          </cell>
          <cell r="J12" t="str">
            <v>CC DE MONTESQUIEU</v>
          </cell>
        </row>
        <row r="13">
          <cell r="A13" t="str">
            <v>ARSAC</v>
          </cell>
          <cell r="J13" t="str">
            <v>CC DES PORTES DE L'ENTRE-DEUX-MERS</v>
          </cell>
        </row>
        <row r="14">
          <cell r="A14" t="str">
            <v>ARTIGUES PRES BORDEAUX</v>
          </cell>
          <cell r="J14" t="str">
            <v>CC DU BAZADAIS</v>
          </cell>
        </row>
        <row r="15">
          <cell r="A15" t="str">
            <v>ARVEYRES</v>
          </cell>
          <cell r="J15" t="str">
            <v>CC DU CREONNAIS</v>
          </cell>
        </row>
        <row r="16">
          <cell r="A16" t="str">
            <v>ASQUES</v>
          </cell>
          <cell r="J16" t="str">
            <v>CC DU FRONSADAIS</v>
          </cell>
        </row>
        <row r="17">
          <cell r="A17" t="str">
            <v>AUBIAC</v>
          </cell>
          <cell r="J17" t="str">
            <v>CC DU GRAND CUBZAGUAIS</v>
          </cell>
        </row>
        <row r="18">
          <cell r="A18" t="str">
            <v>AUDENGE</v>
          </cell>
          <cell r="J18" t="str">
            <v>CC DU GRAND SAINT EMILIONNAIS</v>
          </cell>
        </row>
        <row r="19">
          <cell r="A19" t="str">
            <v>AURIOLLES</v>
          </cell>
          <cell r="J19" t="str">
            <v>CC DU PAYS FOYEN</v>
          </cell>
        </row>
        <row r="20">
          <cell r="A20" t="str">
            <v>AUROS</v>
          </cell>
          <cell r="J20" t="str">
            <v>CC DU PAYS FOYEN  - Communes du département 331 uniquement</v>
          </cell>
        </row>
        <row r="21">
          <cell r="A21" t="str">
            <v>AVENSAN</v>
          </cell>
          <cell r="J21" t="str">
            <v>CC DU REOLAIS EN SUD GIRONDE</v>
          </cell>
        </row>
        <row r="22">
          <cell r="A22" t="str">
            <v>AYGUEMORTE LES GRAVES</v>
          </cell>
          <cell r="J22" t="str">
            <v>CC DU SUD GIRONDE</v>
          </cell>
        </row>
        <row r="23">
          <cell r="A23" t="str">
            <v>BAGAS</v>
          </cell>
          <cell r="J23" t="str">
            <v>CC DU VAL DE L'EYRE</v>
          </cell>
        </row>
        <row r="24">
          <cell r="A24" t="str">
            <v>BAIGNEAUX</v>
          </cell>
          <cell r="J24" t="str">
            <v>CC JALLE-EAU-BOURDE</v>
          </cell>
        </row>
        <row r="25">
          <cell r="A25" t="str">
            <v>BALIZAC</v>
          </cell>
          <cell r="J25" t="str">
            <v>CC LATITUDE NORD GIRONDE</v>
          </cell>
        </row>
        <row r="26">
          <cell r="A26" t="str">
            <v>BARIE</v>
          </cell>
          <cell r="J26" t="str">
            <v>CC LES COTEAUX BORDELAIS</v>
          </cell>
        </row>
        <row r="27">
          <cell r="A27" t="str">
            <v>BARON</v>
          </cell>
          <cell r="J27" t="str">
            <v>CC LES RIVES DE LA LAURENCE</v>
          </cell>
        </row>
        <row r="28">
          <cell r="A28" t="str">
            <v>BARSAC</v>
          </cell>
          <cell r="J28" t="str">
            <v>CC MEDOC ATLANTIQUE</v>
          </cell>
        </row>
        <row r="29">
          <cell r="A29" t="str">
            <v>BASSANNE</v>
          </cell>
          <cell r="J29" t="str">
            <v>CC MEDOC COEUR DE PRESQU'ILE</v>
          </cell>
        </row>
        <row r="30">
          <cell r="A30" t="str">
            <v>BASSENS</v>
          </cell>
          <cell r="J30" t="str">
            <v>CC MEDOC ESTUAIRE</v>
          </cell>
        </row>
        <row r="31">
          <cell r="A31" t="str">
            <v>BAURECH</v>
          </cell>
          <cell r="J31" t="str">
            <v>CC MEDULLIENNE</v>
          </cell>
        </row>
        <row r="32">
          <cell r="A32" t="str">
            <v>BAYAS</v>
          </cell>
          <cell r="J32" t="str">
            <v>CC RURALES DE L'ENTRE-DEUX-MERS</v>
          </cell>
        </row>
        <row r="33">
          <cell r="A33" t="str">
            <v>BAYON SUR GIRONDE</v>
          </cell>
        </row>
        <row r="34">
          <cell r="A34" t="str">
            <v>BAZAS</v>
          </cell>
        </row>
        <row r="35">
          <cell r="A35" t="str">
            <v>BEAUTIRAN</v>
          </cell>
        </row>
        <row r="36">
          <cell r="A36" t="str">
            <v>BEGADAN</v>
          </cell>
        </row>
        <row r="37">
          <cell r="A37" t="str">
            <v>BEGLES</v>
          </cell>
        </row>
        <row r="38">
          <cell r="A38" t="str">
            <v>BEGUEY</v>
          </cell>
        </row>
        <row r="39">
          <cell r="A39" t="str">
            <v>BELIN BELIET</v>
          </cell>
        </row>
        <row r="40">
          <cell r="A40" t="str">
            <v>BELLEBAT</v>
          </cell>
        </row>
        <row r="41">
          <cell r="A41" t="str">
            <v>BELLEFOND</v>
          </cell>
        </row>
        <row r="42">
          <cell r="A42" t="str">
            <v>BELVES DE CASTILLON</v>
          </cell>
        </row>
        <row r="43">
          <cell r="A43" t="str">
            <v>BERNOS BEAULAC</v>
          </cell>
        </row>
        <row r="44">
          <cell r="A44" t="str">
            <v>BERSON</v>
          </cell>
        </row>
        <row r="45">
          <cell r="A45" t="str">
            <v>BERTHEZ</v>
          </cell>
        </row>
        <row r="46">
          <cell r="A46" t="str">
            <v>BEYCHAC ET CAILLAU</v>
          </cell>
        </row>
        <row r="47">
          <cell r="A47" t="str">
            <v>BIEUJAC</v>
          </cell>
        </row>
        <row r="48">
          <cell r="A48" t="str">
            <v>BIGANOS</v>
          </cell>
        </row>
        <row r="49">
          <cell r="A49" t="str">
            <v>BIRAC</v>
          </cell>
        </row>
        <row r="50">
          <cell r="A50" t="str">
            <v>BLAIGNAC</v>
          </cell>
        </row>
        <row r="51">
          <cell r="A51" t="str">
            <v>BLAIGNAN PRIGNAC</v>
          </cell>
        </row>
        <row r="52">
          <cell r="A52" t="str">
            <v>BLANQUEFORT</v>
          </cell>
        </row>
        <row r="53">
          <cell r="A53" t="str">
            <v>BLASIMON</v>
          </cell>
        </row>
        <row r="54">
          <cell r="A54" t="str">
            <v>BLAYE</v>
          </cell>
        </row>
        <row r="55">
          <cell r="A55" t="str">
            <v>BLESIGNAC</v>
          </cell>
        </row>
        <row r="56">
          <cell r="A56" t="str">
            <v>BOMMES</v>
          </cell>
        </row>
        <row r="57">
          <cell r="A57" t="str">
            <v>BONNETAN</v>
          </cell>
        </row>
        <row r="58">
          <cell r="A58" t="str">
            <v>BONZAC</v>
          </cell>
        </row>
        <row r="59">
          <cell r="A59" t="str">
            <v>BORDEAUX</v>
          </cell>
        </row>
        <row r="60">
          <cell r="A60" t="str">
            <v>BOSSUGAN</v>
          </cell>
        </row>
        <row r="61">
          <cell r="A61" t="str">
            <v>BOULIAC</v>
          </cell>
        </row>
        <row r="62">
          <cell r="A62" t="str">
            <v>BOURDELLES</v>
          </cell>
        </row>
        <row r="63">
          <cell r="A63" t="str">
            <v>BOURG</v>
          </cell>
        </row>
        <row r="64">
          <cell r="A64" t="str">
            <v>BOURIDEYS</v>
          </cell>
        </row>
        <row r="65">
          <cell r="A65" t="str">
            <v>BRACH</v>
          </cell>
        </row>
        <row r="66">
          <cell r="A66" t="str">
            <v>BRANNE</v>
          </cell>
        </row>
        <row r="67">
          <cell r="A67" t="str">
            <v>BRANNENS</v>
          </cell>
        </row>
        <row r="68">
          <cell r="A68" t="str">
            <v>BRAUD ET SAINT LOUIS</v>
          </cell>
        </row>
        <row r="69">
          <cell r="A69" t="str">
            <v>BROUQUEYRAN</v>
          </cell>
        </row>
        <row r="70">
          <cell r="A70" t="str">
            <v>BRUGES</v>
          </cell>
        </row>
        <row r="71">
          <cell r="A71" t="str">
            <v>BUDOS</v>
          </cell>
        </row>
        <row r="72">
          <cell r="A72" t="str">
            <v>CABANAC ET VILLAGRAINS</v>
          </cell>
        </row>
        <row r="73">
          <cell r="A73" t="str">
            <v>CABARA</v>
          </cell>
        </row>
        <row r="74">
          <cell r="A74" t="str">
            <v>CADARSAC</v>
          </cell>
        </row>
        <row r="75">
          <cell r="A75" t="str">
            <v>CADAUJAC</v>
          </cell>
        </row>
        <row r="76">
          <cell r="A76" t="str">
            <v>CADILLAC</v>
          </cell>
        </row>
        <row r="77">
          <cell r="A77" t="str">
            <v>CADILLAC EN FRONSADAIS</v>
          </cell>
        </row>
        <row r="78">
          <cell r="A78" t="str">
            <v>CAMARSAC</v>
          </cell>
        </row>
        <row r="79">
          <cell r="A79" t="str">
            <v>CAMBES</v>
          </cell>
        </row>
        <row r="80">
          <cell r="A80" t="str">
            <v>CAMBLANES ET MEYNAC</v>
          </cell>
        </row>
        <row r="81">
          <cell r="A81" t="str">
            <v>CAMIAC ET SAINT DENIS</v>
          </cell>
        </row>
        <row r="82">
          <cell r="A82" t="str">
            <v>CAMIRAN</v>
          </cell>
        </row>
        <row r="83">
          <cell r="A83" t="str">
            <v>CAMPS SUR L ISLE</v>
          </cell>
        </row>
        <row r="84">
          <cell r="A84" t="str">
            <v>CAMPUGNAN</v>
          </cell>
        </row>
        <row r="85">
          <cell r="A85" t="str">
            <v>CANEJAN</v>
          </cell>
        </row>
        <row r="86">
          <cell r="A86" t="str">
            <v>CAPIAN</v>
          </cell>
        </row>
        <row r="87">
          <cell r="A87" t="str">
            <v>CAPLONG</v>
          </cell>
        </row>
        <row r="88">
          <cell r="A88" t="str">
            <v>CAPTIEUX</v>
          </cell>
        </row>
        <row r="89">
          <cell r="A89" t="str">
            <v>CARBON BLANC</v>
          </cell>
        </row>
        <row r="90">
          <cell r="A90" t="str">
            <v>CARCANS</v>
          </cell>
        </row>
        <row r="91">
          <cell r="A91" t="str">
            <v>CARDAN</v>
          </cell>
        </row>
        <row r="92">
          <cell r="A92" t="str">
            <v>CARIGNAN DE BORDEAUX</v>
          </cell>
        </row>
        <row r="93">
          <cell r="A93" t="str">
            <v>CARS</v>
          </cell>
        </row>
        <row r="94">
          <cell r="A94" t="str">
            <v>CARTELEGUE</v>
          </cell>
        </row>
        <row r="95">
          <cell r="A95" t="str">
            <v>CASSEUIL</v>
          </cell>
        </row>
        <row r="96">
          <cell r="A96" t="str">
            <v>CASTELMORON D ALBRET</v>
          </cell>
        </row>
        <row r="97">
          <cell r="A97" t="str">
            <v>CASTELNAU DE MEDOC</v>
          </cell>
        </row>
        <row r="98">
          <cell r="A98" t="str">
            <v>CASTELVIEL</v>
          </cell>
        </row>
        <row r="99">
          <cell r="A99" t="str">
            <v>CASTETS ET CASTILLON</v>
          </cell>
        </row>
        <row r="100">
          <cell r="A100" t="str">
            <v>CASTILLON LA BATAILLE</v>
          </cell>
        </row>
        <row r="101">
          <cell r="A101" t="str">
            <v>CASTRES GIRONDE</v>
          </cell>
        </row>
        <row r="102">
          <cell r="A102" t="str">
            <v>CAUDROT</v>
          </cell>
        </row>
        <row r="103">
          <cell r="A103" t="str">
            <v>CAUMONT</v>
          </cell>
        </row>
        <row r="104">
          <cell r="A104" t="str">
            <v>CAUVIGNAC</v>
          </cell>
        </row>
        <row r="105">
          <cell r="A105" t="str">
            <v>CAVIGNAC</v>
          </cell>
        </row>
        <row r="106">
          <cell r="A106" t="str">
            <v>CAZALIS</v>
          </cell>
        </row>
        <row r="107">
          <cell r="A107" t="str">
            <v>CAZATS</v>
          </cell>
        </row>
        <row r="108">
          <cell r="A108" t="str">
            <v>CAZAUGITAT</v>
          </cell>
        </row>
        <row r="109">
          <cell r="A109" t="str">
            <v>CENAC</v>
          </cell>
        </row>
        <row r="110">
          <cell r="A110" t="str">
            <v>CENON</v>
          </cell>
        </row>
        <row r="111">
          <cell r="A111" t="str">
            <v>CERONS</v>
          </cell>
        </row>
        <row r="112">
          <cell r="A112" t="str">
            <v>CESSAC</v>
          </cell>
        </row>
        <row r="113">
          <cell r="A113" t="str">
            <v>CESTAS</v>
          </cell>
        </row>
        <row r="114">
          <cell r="A114" t="str">
            <v>CEZAC</v>
          </cell>
        </row>
        <row r="115">
          <cell r="A115" t="str">
            <v>CHAMADELLE</v>
          </cell>
        </row>
        <row r="116">
          <cell r="A116" t="str">
            <v>CISSAC MEDOC</v>
          </cell>
        </row>
        <row r="117">
          <cell r="A117" t="str">
            <v>CIVRAC DE BLAYE</v>
          </cell>
        </row>
        <row r="118">
          <cell r="A118" t="str">
            <v>CIVRAC EN MEDOC</v>
          </cell>
        </row>
        <row r="119">
          <cell r="A119" t="str">
            <v>CIVRAC SUR DORDOGNE</v>
          </cell>
        </row>
        <row r="120">
          <cell r="A120" t="str">
            <v>CLEYRAC</v>
          </cell>
        </row>
        <row r="121">
          <cell r="A121" t="str">
            <v>COIMERES</v>
          </cell>
        </row>
        <row r="122">
          <cell r="A122" t="str">
            <v>COIRAC</v>
          </cell>
        </row>
        <row r="123">
          <cell r="A123" t="str">
            <v>COMPS</v>
          </cell>
        </row>
        <row r="124">
          <cell r="A124" t="str">
            <v>COUBEYRAC</v>
          </cell>
        </row>
        <row r="125">
          <cell r="A125" t="str">
            <v>COUQUEQUES</v>
          </cell>
        </row>
        <row r="126">
          <cell r="A126" t="str">
            <v>COURPIAC</v>
          </cell>
        </row>
        <row r="127">
          <cell r="A127" t="str">
            <v>COURS DE MONSEGUR</v>
          </cell>
        </row>
        <row r="128">
          <cell r="A128" t="str">
            <v>COURS LES BAINS</v>
          </cell>
        </row>
        <row r="129">
          <cell r="A129" t="str">
            <v>COUTRAS</v>
          </cell>
        </row>
        <row r="130">
          <cell r="A130" t="str">
            <v>COUTURES</v>
          </cell>
        </row>
        <row r="131">
          <cell r="A131" t="str">
            <v>CREON</v>
          </cell>
        </row>
        <row r="132">
          <cell r="A132" t="str">
            <v>CROIGNON</v>
          </cell>
        </row>
        <row r="133">
          <cell r="A133" t="str">
            <v>CUBNEZAIS</v>
          </cell>
        </row>
        <row r="134">
          <cell r="A134" t="str">
            <v>CUBZAC LES PONTS</v>
          </cell>
        </row>
        <row r="135">
          <cell r="A135" t="str">
            <v>CUDOS</v>
          </cell>
        </row>
        <row r="136">
          <cell r="A136" t="str">
            <v>CURSAN</v>
          </cell>
        </row>
        <row r="137">
          <cell r="A137" t="str">
            <v>CUSSAC FORT MEDOC</v>
          </cell>
        </row>
        <row r="138">
          <cell r="A138" t="str">
            <v>DAIGNAC</v>
          </cell>
        </row>
        <row r="139">
          <cell r="A139" t="str">
            <v>DARDENAC</v>
          </cell>
        </row>
        <row r="140">
          <cell r="A140" t="str">
            <v>DAUBEZE</v>
          </cell>
        </row>
        <row r="141">
          <cell r="A141" t="str">
            <v>DIEULIVOL</v>
          </cell>
        </row>
        <row r="142">
          <cell r="A142" t="str">
            <v>DONNEZAC</v>
          </cell>
        </row>
        <row r="143">
          <cell r="A143" t="str">
            <v>DONZAC</v>
          </cell>
        </row>
        <row r="144">
          <cell r="A144" t="str">
            <v>DOULEZON</v>
          </cell>
        </row>
        <row r="145">
          <cell r="A145" t="str">
            <v>ESCAUDES</v>
          </cell>
        </row>
        <row r="146">
          <cell r="A146" t="str">
            <v>ESCOUSSANS</v>
          </cell>
        </row>
        <row r="147">
          <cell r="A147" t="str">
            <v>ESPIET</v>
          </cell>
        </row>
        <row r="148">
          <cell r="A148" t="str">
            <v>ETAULIERS</v>
          </cell>
        </row>
        <row r="149">
          <cell r="A149" t="str">
            <v>EYNESSE</v>
          </cell>
        </row>
        <row r="150">
          <cell r="A150" t="str">
            <v>EYRANS</v>
          </cell>
        </row>
        <row r="151">
          <cell r="A151" t="str">
            <v>EYSINES</v>
          </cell>
        </row>
        <row r="152">
          <cell r="A152" t="str">
            <v>FALEYRAS</v>
          </cell>
        </row>
        <row r="153">
          <cell r="A153" t="str">
            <v>FARGUES</v>
          </cell>
        </row>
        <row r="154">
          <cell r="A154" t="str">
            <v>FARGUES SAINT HILAIRE</v>
          </cell>
        </row>
        <row r="155">
          <cell r="A155" t="str">
            <v>FLAUJAGUES</v>
          </cell>
        </row>
        <row r="156">
          <cell r="A156" t="str">
            <v>FLOIRAC</v>
          </cell>
        </row>
        <row r="157">
          <cell r="A157" t="str">
            <v>FLOUDES</v>
          </cell>
        </row>
        <row r="158">
          <cell r="A158" t="str">
            <v>FONTET</v>
          </cell>
        </row>
        <row r="159">
          <cell r="A159" t="str">
            <v>FOSSES ET BALEYSSAC</v>
          </cell>
        </row>
        <row r="160">
          <cell r="A160" t="str">
            <v>FOURS</v>
          </cell>
        </row>
        <row r="161">
          <cell r="A161" t="str">
            <v>FRANCS</v>
          </cell>
        </row>
        <row r="162">
          <cell r="A162" t="str">
            <v>FRONSAC</v>
          </cell>
        </row>
        <row r="163">
          <cell r="A163" t="str">
            <v>FRONTENAC</v>
          </cell>
        </row>
        <row r="164">
          <cell r="A164" t="str">
            <v>GABARNAC</v>
          </cell>
        </row>
        <row r="165">
          <cell r="A165" t="str">
            <v>GAILLAN EN MEDOC</v>
          </cell>
        </row>
        <row r="166">
          <cell r="A166" t="str">
            <v>GAJAC</v>
          </cell>
        </row>
        <row r="167">
          <cell r="A167" t="str">
            <v>GALGON</v>
          </cell>
        </row>
        <row r="168">
          <cell r="A168" t="str">
            <v>GANS</v>
          </cell>
        </row>
        <row r="169">
          <cell r="A169" t="str">
            <v>GARDEGAN ET TOURTIRAC</v>
          </cell>
        </row>
        <row r="170">
          <cell r="A170" t="str">
            <v>GAURIAC</v>
          </cell>
        </row>
        <row r="171">
          <cell r="A171" t="str">
            <v>GAURIAGUET</v>
          </cell>
        </row>
        <row r="172">
          <cell r="A172" t="str">
            <v>GENERAC</v>
          </cell>
        </row>
        <row r="173">
          <cell r="A173" t="str">
            <v>GENISSAC</v>
          </cell>
        </row>
        <row r="174">
          <cell r="A174" t="str">
            <v>GENSAC</v>
          </cell>
        </row>
        <row r="175">
          <cell r="A175" t="str">
            <v>GIRONDE SUR DROPT</v>
          </cell>
        </row>
        <row r="176">
          <cell r="A176" t="str">
            <v>GISCOS</v>
          </cell>
        </row>
        <row r="177">
          <cell r="A177" t="str">
            <v>GORNAC</v>
          </cell>
        </row>
        <row r="178">
          <cell r="A178" t="str">
            <v>GOUALADE</v>
          </cell>
        </row>
        <row r="179">
          <cell r="A179" t="str">
            <v>GOURS</v>
          </cell>
        </row>
        <row r="180">
          <cell r="A180" t="str">
            <v>GRADIGNAN</v>
          </cell>
        </row>
        <row r="181">
          <cell r="A181" t="str">
            <v>GRAYAN ET L HOPITAL</v>
          </cell>
        </row>
        <row r="182">
          <cell r="A182" t="str">
            <v>GREZILLAC</v>
          </cell>
        </row>
        <row r="183">
          <cell r="A183" t="str">
            <v>GRIGNOLS</v>
          </cell>
        </row>
        <row r="184">
          <cell r="A184" t="str">
            <v>GUILLAC</v>
          </cell>
        </row>
        <row r="185">
          <cell r="A185" t="str">
            <v>GUILLOS</v>
          </cell>
        </row>
        <row r="186">
          <cell r="A186" t="str">
            <v>GUITRES</v>
          </cell>
        </row>
        <row r="187">
          <cell r="A187" t="str">
            <v>GUJAN MESTRAS</v>
          </cell>
        </row>
        <row r="188">
          <cell r="A188" t="str">
            <v>HAUX</v>
          </cell>
        </row>
        <row r="189">
          <cell r="A189" t="str">
            <v>HOSTENS</v>
          </cell>
        </row>
        <row r="190">
          <cell r="A190" t="str">
            <v>HOURTIN</v>
          </cell>
        </row>
        <row r="191">
          <cell r="A191" t="str">
            <v>HURE</v>
          </cell>
        </row>
        <row r="192">
          <cell r="A192" t="str">
            <v>ILLATS</v>
          </cell>
        </row>
        <row r="193">
          <cell r="A193" t="str">
            <v>ISLE SAINT GEORGES</v>
          </cell>
        </row>
        <row r="194">
          <cell r="A194" t="str">
            <v>IZON</v>
          </cell>
        </row>
        <row r="195">
          <cell r="A195" t="str">
            <v>JAU DIGNAC ET LOIRAC</v>
          </cell>
        </row>
        <row r="196">
          <cell r="A196" t="str">
            <v>JUGAZAN</v>
          </cell>
        </row>
        <row r="197">
          <cell r="A197" t="str">
            <v>JUILLAC</v>
          </cell>
        </row>
        <row r="198">
          <cell r="A198" t="str">
            <v>LA BREDE</v>
          </cell>
        </row>
        <row r="199">
          <cell r="A199" t="str">
            <v>LA LANDE DE FRONSAC</v>
          </cell>
        </row>
        <row r="200">
          <cell r="A200" t="str">
            <v>LA REOLE</v>
          </cell>
        </row>
        <row r="201">
          <cell r="A201" t="str">
            <v>LA RIVIERE</v>
          </cell>
        </row>
        <row r="202">
          <cell r="A202" t="str">
            <v>LA ROQUILLE</v>
          </cell>
        </row>
        <row r="203">
          <cell r="A203" t="str">
            <v>LA SAUVE</v>
          </cell>
        </row>
        <row r="204">
          <cell r="A204" t="str">
            <v>LA TESTE DE BUCH</v>
          </cell>
        </row>
        <row r="205">
          <cell r="A205" t="str">
            <v>LABARDE</v>
          </cell>
        </row>
        <row r="206">
          <cell r="A206" t="str">
            <v>LABESCAU</v>
          </cell>
        </row>
        <row r="207">
          <cell r="A207" t="str">
            <v>LACANAU</v>
          </cell>
        </row>
        <row r="208">
          <cell r="A208" t="str">
            <v>LADAUX</v>
          </cell>
        </row>
        <row r="209">
          <cell r="A209" t="str">
            <v>LADOS</v>
          </cell>
        </row>
        <row r="210">
          <cell r="A210" t="str">
            <v>LAGORCE</v>
          </cell>
        </row>
        <row r="211">
          <cell r="A211" t="str">
            <v>LALANDE DE POMEROL</v>
          </cell>
        </row>
        <row r="212">
          <cell r="A212" t="str">
            <v>LAMARQUE</v>
          </cell>
        </row>
        <row r="213">
          <cell r="A213" t="str">
            <v>LAMOTHE LANDERRON</v>
          </cell>
        </row>
        <row r="214">
          <cell r="A214" t="str">
            <v>LANDERROUAT</v>
          </cell>
        </row>
        <row r="215">
          <cell r="A215" t="str">
            <v>LANDERROUET SUR SEGUR</v>
          </cell>
        </row>
        <row r="216">
          <cell r="A216" t="str">
            <v>LANDIRAS</v>
          </cell>
        </row>
        <row r="217">
          <cell r="A217" t="str">
            <v>LANGOIRAN</v>
          </cell>
        </row>
        <row r="218">
          <cell r="A218" t="str">
            <v>LANGON</v>
          </cell>
        </row>
        <row r="219">
          <cell r="A219" t="str">
            <v>LANSAC</v>
          </cell>
        </row>
        <row r="220">
          <cell r="A220" t="str">
            <v>LANTON</v>
          </cell>
        </row>
        <row r="221">
          <cell r="A221" t="str">
            <v>LAPOUYADE</v>
          </cell>
        </row>
        <row r="222">
          <cell r="A222" t="str">
            <v>LAROQUE</v>
          </cell>
        </row>
        <row r="223">
          <cell r="A223" t="str">
            <v>LARTIGUE</v>
          </cell>
        </row>
        <row r="224">
          <cell r="A224" t="str">
            <v>LARUSCADE</v>
          </cell>
        </row>
        <row r="225">
          <cell r="A225" t="str">
            <v>LATRESNE</v>
          </cell>
        </row>
        <row r="226">
          <cell r="A226" t="str">
            <v>LAVAZAN</v>
          </cell>
        </row>
        <row r="227">
          <cell r="A227" t="str">
            <v>LE BARP</v>
          </cell>
        </row>
        <row r="228">
          <cell r="A228" t="str">
            <v>LE BOUSCAT</v>
          </cell>
        </row>
        <row r="229">
          <cell r="A229" t="str">
            <v>LE FIEU</v>
          </cell>
        </row>
        <row r="230">
          <cell r="A230" t="str">
            <v>LE HAILLAN</v>
          </cell>
        </row>
        <row r="231">
          <cell r="A231" t="str">
            <v>LE NIZAN</v>
          </cell>
        </row>
        <row r="232">
          <cell r="A232" t="str">
            <v>LE PIAN MEDOC</v>
          </cell>
        </row>
        <row r="233">
          <cell r="A233" t="str">
            <v>LE PIAN SUR GARONNE</v>
          </cell>
        </row>
        <row r="234">
          <cell r="A234" t="str">
            <v>LE PORGE</v>
          </cell>
        </row>
        <row r="235">
          <cell r="A235" t="str">
            <v>LE POUT</v>
          </cell>
        </row>
        <row r="236">
          <cell r="A236" t="str">
            <v>LE PUY</v>
          </cell>
        </row>
        <row r="237">
          <cell r="A237" t="str">
            <v>LE TAILLAN MEDOC</v>
          </cell>
        </row>
        <row r="238">
          <cell r="A238" t="str">
            <v>LE TEICH</v>
          </cell>
        </row>
        <row r="239">
          <cell r="A239" t="str">
            <v>LE TEMPLE</v>
          </cell>
        </row>
        <row r="240">
          <cell r="A240" t="str">
            <v>LE TOURNE</v>
          </cell>
        </row>
        <row r="241">
          <cell r="A241" t="str">
            <v>LE TUZAN</v>
          </cell>
        </row>
        <row r="242">
          <cell r="A242" t="str">
            <v>LE VERDON SUR MER</v>
          </cell>
        </row>
        <row r="243">
          <cell r="A243" t="str">
            <v>LEGE CAP FERRET</v>
          </cell>
        </row>
        <row r="244">
          <cell r="A244" t="str">
            <v>LEOGEATS</v>
          </cell>
        </row>
        <row r="245">
          <cell r="A245" t="str">
            <v>LEOGNAN</v>
          </cell>
        </row>
        <row r="246">
          <cell r="A246" t="str">
            <v>LERM ET MUSSET</v>
          </cell>
        </row>
        <row r="247">
          <cell r="A247" t="str">
            <v>LES ARTIGUES DE LUSSAC</v>
          </cell>
        </row>
        <row r="248">
          <cell r="A248" t="str">
            <v>LES BILLAUX</v>
          </cell>
        </row>
        <row r="249">
          <cell r="A249" t="str">
            <v>LES EGLISOTTES ET CHALAURES</v>
          </cell>
        </row>
        <row r="250">
          <cell r="A250" t="str">
            <v>LES ESSEINTES</v>
          </cell>
        </row>
        <row r="251">
          <cell r="A251" t="str">
            <v>LES LEVES ET THOUMEYRAGUES</v>
          </cell>
        </row>
        <row r="252">
          <cell r="A252" t="str">
            <v>LES PEINTURES</v>
          </cell>
        </row>
        <row r="253">
          <cell r="A253" t="str">
            <v>LES SALLES DE CASTILLON</v>
          </cell>
        </row>
        <row r="254">
          <cell r="A254" t="str">
            <v>LESPARRE MEDOC</v>
          </cell>
        </row>
        <row r="255">
          <cell r="A255" t="str">
            <v>LESTIAC SUR GARONNE</v>
          </cell>
        </row>
        <row r="256">
          <cell r="A256" t="str">
            <v>LIBOURNE</v>
          </cell>
        </row>
        <row r="257">
          <cell r="A257" t="str">
            <v>LIGNAN DE BAZAS</v>
          </cell>
        </row>
        <row r="258">
          <cell r="A258" t="str">
            <v>LIGNAN DE BORDEAUX</v>
          </cell>
        </row>
        <row r="259">
          <cell r="A259" t="str">
            <v>LIGUEUX</v>
          </cell>
        </row>
        <row r="260">
          <cell r="A260" t="str">
            <v>LISTRAC DE DUREZE</v>
          </cell>
        </row>
        <row r="261">
          <cell r="A261" t="str">
            <v>LISTRAC MEDOC</v>
          </cell>
        </row>
        <row r="262">
          <cell r="A262" t="str">
            <v>LORMONT</v>
          </cell>
        </row>
        <row r="263">
          <cell r="A263" t="str">
            <v>LOUBENS</v>
          </cell>
        </row>
        <row r="264">
          <cell r="A264" t="str">
            <v>LOUCHATS</v>
          </cell>
        </row>
        <row r="265">
          <cell r="A265" t="str">
            <v>LOUPES</v>
          </cell>
        </row>
        <row r="266">
          <cell r="A266" t="str">
            <v>LOUPIAC</v>
          </cell>
        </row>
        <row r="267">
          <cell r="A267" t="str">
            <v>LOUPIAC DE LA REOLE</v>
          </cell>
        </row>
        <row r="268">
          <cell r="A268" t="str">
            <v>LUCMAU</v>
          </cell>
        </row>
        <row r="269">
          <cell r="A269" t="str">
            <v>LUDON MEDOC</v>
          </cell>
        </row>
        <row r="270">
          <cell r="A270" t="str">
            <v>LUGAIGNAC</v>
          </cell>
        </row>
        <row r="271">
          <cell r="A271" t="str">
            <v>LUGASSON</v>
          </cell>
        </row>
        <row r="272">
          <cell r="A272" t="str">
            <v>LUGON ET L ILE DU CARNAY</v>
          </cell>
        </row>
        <row r="273">
          <cell r="A273" t="str">
            <v>LUGOS</v>
          </cell>
        </row>
        <row r="274">
          <cell r="A274" t="str">
            <v>LUSSAC</v>
          </cell>
        </row>
        <row r="275">
          <cell r="A275" t="str">
            <v>MACAU</v>
          </cell>
        </row>
        <row r="276">
          <cell r="A276" t="str">
            <v>MADIRAC</v>
          </cell>
        </row>
        <row r="277">
          <cell r="A277" t="str">
            <v>MARANSIN</v>
          </cell>
        </row>
        <row r="278">
          <cell r="A278" t="str">
            <v>MARCENAIS</v>
          </cell>
        </row>
        <row r="279">
          <cell r="A279" t="str">
            <v>MARCHEPRIME</v>
          </cell>
        </row>
        <row r="280">
          <cell r="A280" t="str">
            <v>MARGAUX CANTENAC</v>
          </cell>
        </row>
        <row r="281">
          <cell r="A281" t="str">
            <v>MARGUERON</v>
          </cell>
        </row>
        <row r="282">
          <cell r="A282" t="str">
            <v>MARIMBAULT</v>
          </cell>
        </row>
        <row r="283">
          <cell r="A283" t="str">
            <v>MARIONS</v>
          </cell>
        </row>
        <row r="284">
          <cell r="A284" t="str">
            <v>MARSAS</v>
          </cell>
        </row>
        <row r="285">
          <cell r="A285" t="str">
            <v>MARTIGNAS SUR JALLE</v>
          </cell>
        </row>
        <row r="286">
          <cell r="A286" t="str">
            <v>MARTILLAC</v>
          </cell>
        </row>
        <row r="287">
          <cell r="A287" t="str">
            <v>MARTRES</v>
          </cell>
        </row>
        <row r="288">
          <cell r="A288" t="str">
            <v>MASSEILLES</v>
          </cell>
        </row>
        <row r="289">
          <cell r="A289" t="str">
            <v>MASSUGAS</v>
          </cell>
        </row>
        <row r="290">
          <cell r="A290" t="str">
            <v>MAURIAC</v>
          </cell>
        </row>
        <row r="291">
          <cell r="A291" t="str">
            <v>MAZERES</v>
          </cell>
        </row>
        <row r="292">
          <cell r="A292" t="str">
            <v>MAZION</v>
          </cell>
        </row>
        <row r="293">
          <cell r="A293" t="str">
            <v>MERIGNAC</v>
          </cell>
        </row>
        <row r="294">
          <cell r="A294" t="str">
            <v>MERIGNAS</v>
          </cell>
        </row>
        <row r="295">
          <cell r="A295" t="str">
            <v>MESTERRIEUX</v>
          </cell>
        </row>
        <row r="296">
          <cell r="A296" t="str">
            <v>MIOS</v>
          </cell>
        </row>
        <row r="297">
          <cell r="A297" t="str">
            <v>MOMBRIER</v>
          </cell>
        </row>
        <row r="298">
          <cell r="A298" t="str">
            <v>MONGAUZY</v>
          </cell>
        </row>
        <row r="299">
          <cell r="A299" t="str">
            <v>MONPRIMBLANC</v>
          </cell>
        </row>
        <row r="300">
          <cell r="A300" t="str">
            <v>MONSEGUR</v>
          </cell>
        </row>
        <row r="301">
          <cell r="A301" t="str">
            <v>MONTAGNE</v>
          </cell>
        </row>
        <row r="302">
          <cell r="A302" t="str">
            <v>MONTAGOUDIN</v>
          </cell>
        </row>
        <row r="303">
          <cell r="A303" t="str">
            <v>MONTIGNAC</v>
          </cell>
        </row>
        <row r="304">
          <cell r="A304" t="str">
            <v>MONTUSSAN</v>
          </cell>
        </row>
        <row r="305">
          <cell r="A305" t="str">
            <v>MORIZES</v>
          </cell>
        </row>
        <row r="306">
          <cell r="A306" t="str">
            <v>MOUILLAC</v>
          </cell>
        </row>
        <row r="307">
          <cell r="A307" t="str">
            <v>MOULIETS ET VILLEMARTIN</v>
          </cell>
        </row>
        <row r="308">
          <cell r="A308" t="str">
            <v>MOULIS EN MEDOC</v>
          </cell>
        </row>
        <row r="309">
          <cell r="A309" t="str">
            <v>MOULON</v>
          </cell>
        </row>
        <row r="310">
          <cell r="A310" t="str">
            <v>MOURENS</v>
          </cell>
        </row>
        <row r="311">
          <cell r="A311" t="str">
            <v>NAUJAC SUR MER</v>
          </cell>
        </row>
        <row r="312">
          <cell r="A312" t="str">
            <v>NAUJAN ET POSTIAC</v>
          </cell>
        </row>
        <row r="313">
          <cell r="A313" t="str">
            <v>NEAC</v>
          </cell>
        </row>
        <row r="314">
          <cell r="A314" t="str">
            <v>NERIGEAN</v>
          </cell>
        </row>
        <row r="315">
          <cell r="A315" t="str">
            <v>NEUFFONS</v>
          </cell>
        </row>
        <row r="316">
          <cell r="A316" t="str">
            <v>NOAILLAC</v>
          </cell>
        </row>
        <row r="317">
          <cell r="A317" t="str">
            <v>NOAILLAN</v>
          </cell>
        </row>
        <row r="318">
          <cell r="A318" t="str">
            <v>OMET</v>
          </cell>
        </row>
        <row r="319">
          <cell r="A319" t="str">
            <v>ORDONNAC</v>
          </cell>
        </row>
        <row r="320">
          <cell r="A320" t="str">
            <v>ORIGNE</v>
          </cell>
        </row>
        <row r="321">
          <cell r="A321" t="str">
            <v>PAILLET</v>
          </cell>
        </row>
        <row r="322">
          <cell r="A322" t="str">
            <v>PAREMPUYRE</v>
          </cell>
        </row>
        <row r="323">
          <cell r="A323" t="str">
            <v>PAUILLAC</v>
          </cell>
        </row>
        <row r="324">
          <cell r="A324" t="str">
            <v>PELLEGRUE</v>
          </cell>
        </row>
        <row r="325">
          <cell r="A325" t="str">
            <v>PERISSAC</v>
          </cell>
        </row>
        <row r="326">
          <cell r="A326" t="str">
            <v>PESSAC</v>
          </cell>
        </row>
        <row r="327">
          <cell r="A327" t="str">
            <v>PESSAC SUR DORDOGNE</v>
          </cell>
        </row>
        <row r="328">
          <cell r="A328" t="str">
            <v>PETIT PALAIS ET CORNEMPS</v>
          </cell>
        </row>
        <row r="329">
          <cell r="A329" t="str">
            <v>PEUJARD</v>
          </cell>
        </row>
        <row r="330">
          <cell r="A330" t="str">
            <v>PINEUILH</v>
          </cell>
        </row>
        <row r="331">
          <cell r="A331" t="str">
            <v>PLASSAC</v>
          </cell>
        </row>
        <row r="332">
          <cell r="A332" t="str">
            <v>PLEINE SELVE</v>
          </cell>
        </row>
        <row r="333">
          <cell r="A333" t="str">
            <v>PODENSAC</v>
          </cell>
        </row>
        <row r="334">
          <cell r="A334" t="str">
            <v>POMEROL</v>
          </cell>
        </row>
        <row r="335">
          <cell r="A335" t="str">
            <v>POMPEJAC</v>
          </cell>
        </row>
        <row r="336">
          <cell r="A336" t="str">
            <v>POMPIGNAC</v>
          </cell>
        </row>
        <row r="337">
          <cell r="A337" t="str">
            <v>PONDAURAT</v>
          </cell>
        </row>
        <row r="338">
          <cell r="A338" t="str">
            <v>PORCHERES</v>
          </cell>
        </row>
        <row r="339">
          <cell r="A339" t="str">
            <v>PORTE DE BENAUGE</v>
          </cell>
        </row>
        <row r="340">
          <cell r="A340" t="str">
            <v>PORTETS</v>
          </cell>
        </row>
        <row r="341">
          <cell r="A341" t="str">
            <v>PRECHAC</v>
          </cell>
        </row>
        <row r="342">
          <cell r="A342" t="str">
            <v>PREIGNAC</v>
          </cell>
        </row>
        <row r="343">
          <cell r="A343" t="str">
            <v>PRIGNAC ET MARCAMPS</v>
          </cell>
        </row>
        <row r="344">
          <cell r="A344" t="str">
            <v>PUGNAC</v>
          </cell>
        </row>
        <row r="345">
          <cell r="A345" t="str">
            <v>PUISSEGUIN</v>
          </cell>
        </row>
        <row r="346">
          <cell r="A346" t="str">
            <v>PUJOLS</v>
          </cell>
        </row>
        <row r="347">
          <cell r="A347" t="str">
            <v>PUJOLS SUR CIRON</v>
          </cell>
        </row>
        <row r="348">
          <cell r="A348" t="str">
            <v>PUYBARBAN</v>
          </cell>
        </row>
        <row r="349">
          <cell r="A349" t="str">
            <v>PUYNORMAND</v>
          </cell>
        </row>
        <row r="350">
          <cell r="A350" t="str">
            <v>QUEYRAC</v>
          </cell>
        </row>
        <row r="351">
          <cell r="A351" t="str">
            <v>QUINSAC</v>
          </cell>
        </row>
        <row r="352">
          <cell r="A352" t="str">
            <v>RAUZAN</v>
          </cell>
        </row>
        <row r="353">
          <cell r="A353" t="str">
            <v>REIGNAC</v>
          </cell>
        </row>
        <row r="354">
          <cell r="A354" t="str">
            <v>RIMONS</v>
          </cell>
        </row>
        <row r="355">
          <cell r="A355" t="str">
            <v>RIOCAUD</v>
          </cell>
        </row>
        <row r="356">
          <cell r="A356" t="str">
            <v>RIONS</v>
          </cell>
        </row>
        <row r="357">
          <cell r="A357" t="str">
            <v>ROAILLAN</v>
          </cell>
        </row>
        <row r="358">
          <cell r="A358" t="str">
            <v>ROMAGNE</v>
          </cell>
        </row>
        <row r="359">
          <cell r="A359" t="str">
            <v>ROQUEBRUNE</v>
          </cell>
        </row>
        <row r="360">
          <cell r="A360" t="str">
            <v>RUCH</v>
          </cell>
        </row>
        <row r="361">
          <cell r="A361" t="str">
            <v>SABLONS</v>
          </cell>
        </row>
        <row r="362">
          <cell r="A362" t="str">
            <v>SADIRAC</v>
          </cell>
        </row>
        <row r="363">
          <cell r="A363" t="str">
            <v>SAILLANS</v>
          </cell>
        </row>
        <row r="364">
          <cell r="A364" t="str">
            <v>SAINT AIGNAN</v>
          </cell>
        </row>
        <row r="365">
          <cell r="A365" t="str">
            <v>SAINT ANDRE DE CUBZAC</v>
          </cell>
        </row>
        <row r="366">
          <cell r="A366" t="str">
            <v>SAINT ANDRE DU BOIS</v>
          </cell>
        </row>
        <row r="367">
          <cell r="A367" t="str">
            <v>SAINT ANDRE ET APPELLES</v>
          </cell>
        </row>
        <row r="368">
          <cell r="A368" t="str">
            <v>SAINT ANDRONY</v>
          </cell>
        </row>
        <row r="369">
          <cell r="A369" t="str">
            <v>SAINT ANTOINE DU QUEYRET</v>
          </cell>
        </row>
        <row r="370">
          <cell r="A370" t="str">
            <v>SAINT ANTOINE SUR L ISLE</v>
          </cell>
        </row>
        <row r="371">
          <cell r="A371" t="str">
            <v>SAINT AUBIN DE BLAYE</v>
          </cell>
        </row>
        <row r="372">
          <cell r="A372" t="str">
            <v>SAINT AUBIN DE BRANNE</v>
          </cell>
        </row>
        <row r="373">
          <cell r="A373" t="str">
            <v>SAINT AUBIN DE MEDOC</v>
          </cell>
        </row>
        <row r="374">
          <cell r="A374" t="str">
            <v>SAINT AVIT DE SOULEGE</v>
          </cell>
        </row>
        <row r="375">
          <cell r="A375" t="str">
            <v>SAINT AVIT SAINT NAZAIRE</v>
          </cell>
        </row>
        <row r="376">
          <cell r="A376" t="str">
            <v>SAINT BRICE</v>
          </cell>
        </row>
        <row r="377">
          <cell r="A377" t="str">
            <v>SAINT CAPRAIS DE BORDEAUX</v>
          </cell>
        </row>
        <row r="378">
          <cell r="A378" t="str">
            <v>SAINT CHRISTOLY DE BLAYE</v>
          </cell>
        </row>
        <row r="379">
          <cell r="A379" t="str">
            <v>SAINT CHRISTOLY MEDOC</v>
          </cell>
        </row>
        <row r="380">
          <cell r="A380" t="str">
            <v>SAINT CHRISTOPHE DE DOUBLE</v>
          </cell>
        </row>
        <row r="381">
          <cell r="A381" t="str">
            <v>SAINT CHRISTOPHE DES BARDES</v>
          </cell>
        </row>
        <row r="382">
          <cell r="A382" t="str">
            <v>SAINT CIBARD</v>
          </cell>
        </row>
        <row r="383">
          <cell r="A383" t="str">
            <v>SAINT CIERS D ABZAC</v>
          </cell>
        </row>
        <row r="384">
          <cell r="A384" t="str">
            <v>SAINT CIERS DE CANESSE</v>
          </cell>
        </row>
        <row r="385">
          <cell r="A385" t="str">
            <v>SAINT CIERS SUR GIRONDE</v>
          </cell>
        </row>
        <row r="386">
          <cell r="A386" t="str">
            <v>SAINT COME</v>
          </cell>
        </row>
        <row r="387">
          <cell r="A387" t="str">
            <v>SAINT DENIS DE PILE</v>
          </cell>
        </row>
        <row r="388">
          <cell r="A388" t="str">
            <v>SAINT EMILION</v>
          </cell>
        </row>
        <row r="389">
          <cell r="A389" t="str">
            <v>SAINT ESTEPHE</v>
          </cell>
        </row>
        <row r="390">
          <cell r="A390" t="str">
            <v>SAINT ETIENNE DE LISSE</v>
          </cell>
        </row>
        <row r="391">
          <cell r="A391" t="str">
            <v>SAINT EXUPERY</v>
          </cell>
        </row>
        <row r="392">
          <cell r="A392" t="str">
            <v>SAINT FELIX DE FONCAUDE</v>
          </cell>
        </row>
        <row r="393">
          <cell r="A393" t="str">
            <v>SAINT FERME</v>
          </cell>
        </row>
        <row r="394">
          <cell r="A394" t="str">
            <v>SAINT GENES DE BLAYE</v>
          </cell>
        </row>
        <row r="395">
          <cell r="A395" t="str">
            <v>SAINT GENES DE CASTILLON</v>
          </cell>
        </row>
        <row r="396">
          <cell r="A396" t="str">
            <v>SAINT GENES DE FRONSAC</v>
          </cell>
        </row>
        <row r="397">
          <cell r="A397" t="str">
            <v>SAINT GENES DE LOMBAUD</v>
          </cell>
        </row>
        <row r="398">
          <cell r="A398" t="str">
            <v>SAINT GENIS DU BOIS</v>
          </cell>
        </row>
        <row r="399">
          <cell r="A399" t="str">
            <v>SAINT GERMAIN D ESTEUIL</v>
          </cell>
        </row>
        <row r="400">
          <cell r="A400" t="str">
            <v>SAINT GERMAIN DE GRAVE</v>
          </cell>
        </row>
        <row r="401">
          <cell r="A401" t="str">
            <v>SAINT GERMAIN DE LA RIVIERE</v>
          </cell>
        </row>
        <row r="402">
          <cell r="A402" t="str">
            <v>SAINT GERMAIN DU PUCH</v>
          </cell>
        </row>
        <row r="403">
          <cell r="A403" t="str">
            <v>SAINT GERVAIS</v>
          </cell>
        </row>
        <row r="404">
          <cell r="A404" t="str">
            <v>SAINT GIRONS D AIGUEVIVES</v>
          </cell>
        </row>
        <row r="405">
          <cell r="A405" t="str">
            <v>SAINT HILAIRE DE LA NOAILLE</v>
          </cell>
        </row>
        <row r="406">
          <cell r="A406" t="str">
            <v>SAINT HILAIRE DU BOIS</v>
          </cell>
        </row>
        <row r="407">
          <cell r="A407" t="str">
            <v>SAINT HIPPOLYTE</v>
          </cell>
        </row>
        <row r="408">
          <cell r="A408" t="str">
            <v>SAINT JEAN D ILLAC</v>
          </cell>
        </row>
        <row r="409">
          <cell r="A409" t="str">
            <v>SAINT JEAN DE BLAIGNAC</v>
          </cell>
        </row>
        <row r="410">
          <cell r="A410" t="str">
            <v>SAINT JULIEN BEYCHEVELLE</v>
          </cell>
        </row>
        <row r="411">
          <cell r="A411" t="str">
            <v>SAINT LAURENT D ARCE</v>
          </cell>
        </row>
        <row r="412">
          <cell r="A412" t="str">
            <v>SAINT LAURENT DES COMBES</v>
          </cell>
        </row>
        <row r="413">
          <cell r="A413" t="str">
            <v>SAINT LAURENT DU BOIS</v>
          </cell>
        </row>
        <row r="414">
          <cell r="A414" t="str">
            <v>SAINT LAURENT DU PLAN</v>
          </cell>
        </row>
        <row r="415">
          <cell r="A415" t="str">
            <v>SAINT LAURENT MEDOC</v>
          </cell>
        </row>
        <row r="416">
          <cell r="A416" t="str">
            <v>SAINT LEGER DE BALSON</v>
          </cell>
        </row>
        <row r="417">
          <cell r="A417" t="str">
            <v>SAINT LEON</v>
          </cell>
        </row>
        <row r="418">
          <cell r="A418" t="str">
            <v>SAINT LOUBERT</v>
          </cell>
        </row>
        <row r="419">
          <cell r="A419" t="str">
            <v>SAINT LOUBES</v>
          </cell>
        </row>
        <row r="420">
          <cell r="A420" t="str">
            <v>SAINT LOUIS DE MONTFERRAND</v>
          </cell>
        </row>
        <row r="421">
          <cell r="A421" t="str">
            <v>SAINT MACAIRE</v>
          </cell>
        </row>
        <row r="422">
          <cell r="A422" t="str">
            <v>SAINT MAGNE</v>
          </cell>
        </row>
        <row r="423">
          <cell r="A423" t="str">
            <v>SAINT MAGNE DE CASTILLON</v>
          </cell>
        </row>
        <row r="424">
          <cell r="A424" t="str">
            <v>SAINT MAIXANT</v>
          </cell>
        </row>
        <row r="425">
          <cell r="A425" t="str">
            <v>SAINT MARIENS</v>
          </cell>
        </row>
        <row r="426">
          <cell r="A426" t="str">
            <v>SAINT MARTIAL</v>
          </cell>
        </row>
        <row r="427">
          <cell r="A427" t="str">
            <v>SAINT MARTIN DE LAYE</v>
          </cell>
        </row>
        <row r="428">
          <cell r="A428" t="str">
            <v>SAINT MARTIN DE LERM</v>
          </cell>
        </row>
        <row r="429">
          <cell r="A429" t="str">
            <v>SAINT MARTIN DE SESCAS</v>
          </cell>
        </row>
        <row r="430">
          <cell r="A430" t="str">
            <v>SAINT MARTIN DU BOIS</v>
          </cell>
        </row>
        <row r="431">
          <cell r="A431" t="str">
            <v>SAINT MARTIN DU PUY</v>
          </cell>
        </row>
        <row r="432">
          <cell r="A432" t="str">
            <v>SAINT MARTIN LACAUSSADE</v>
          </cell>
        </row>
        <row r="433">
          <cell r="A433" t="str">
            <v>SAINT MEDARD D EYRANS</v>
          </cell>
        </row>
        <row r="434">
          <cell r="A434" t="str">
            <v>SAINT MEDARD DE GUIZIERES</v>
          </cell>
        </row>
        <row r="435">
          <cell r="A435" t="str">
            <v>SAINT MEDARD EN JALLES</v>
          </cell>
        </row>
        <row r="436">
          <cell r="A436" t="str">
            <v>SAINT MICHEL DE CASTELNAU</v>
          </cell>
        </row>
        <row r="437">
          <cell r="A437" t="str">
            <v>SAINT MICHEL DE FRONSAC</v>
          </cell>
        </row>
        <row r="438">
          <cell r="A438" t="str">
            <v>SAINT MICHEL DE LAPUJADE</v>
          </cell>
        </row>
        <row r="439">
          <cell r="A439" t="str">
            <v>SAINT MICHEL DE RIEUFRET</v>
          </cell>
        </row>
        <row r="440">
          <cell r="A440" t="str">
            <v>SAINT MORILLON</v>
          </cell>
        </row>
        <row r="441">
          <cell r="A441" t="str">
            <v>SAINT PALAIS</v>
          </cell>
        </row>
        <row r="442">
          <cell r="A442" t="str">
            <v>SAINT PARDON DE CONQUES</v>
          </cell>
        </row>
        <row r="443">
          <cell r="A443" t="str">
            <v>SAINT PAUL</v>
          </cell>
        </row>
        <row r="444">
          <cell r="A444" t="str">
            <v>SAINT PEY D ARMENS</v>
          </cell>
        </row>
        <row r="445">
          <cell r="A445" t="str">
            <v>SAINT PEY DE CASTETS</v>
          </cell>
        </row>
        <row r="446">
          <cell r="A446" t="str">
            <v>SAINT PHILIPPE D AIGUILLE</v>
          </cell>
        </row>
        <row r="447">
          <cell r="A447" t="str">
            <v>SAINT PHILIPPE DU SEIGNAL</v>
          </cell>
        </row>
        <row r="448">
          <cell r="A448" t="str">
            <v>SAINT PIERRE D AURILLAC</v>
          </cell>
        </row>
        <row r="449">
          <cell r="A449" t="str">
            <v>SAINT PIERRE DE BAT</v>
          </cell>
        </row>
        <row r="450">
          <cell r="A450" t="str">
            <v>SAINT PIERRE DE MONS</v>
          </cell>
        </row>
        <row r="451">
          <cell r="A451" t="str">
            <v>SAINT QUENTIN DE BARON</v>
          </cell>
        </row>
        <row r="452">
          <cell r="A452" t="str">
            <v>SAINT QUENTIN DE CAPLONG</v>
          </cell>
        </row>
        <row r="453">
          <cell r="A453" t="str">
            <v>SAINT ROMAIN LA VIRVEE</v>
          </cell>
        </row>
        <row r="454">
          <cell r="A454" t="str">
            <v>SAINT SAUVEUR</v>
          </cell>
        </row>
        <row r="455">
          <cell r="A455" t="str">
            <v>SAINT SAUVEUR DE PUYNORMAND</v>
          </cell>
        </row>
        <row r="456">
          <cell r="A456" t="str">
            <v>SAINT SAVIN</v>
          </cell>
        </row>
        <row r="457">
          <cell r="A457" t="str">
            <v>SAINT SELVE</v>
          </cell>
        </row>
        <row r="458">
          <cell r="A458" t="str">
            <v>SAINT SEURIN DE BOURG</v>
          </cell>
        </row>
        <row r="459">
          <cell r="A459" t="str">
            <v>SAINT SEURIN DE CADOURNE</v>
          </cell>
        </row>
        <row r="460">
          <cell r="A460" t="str">
            <v>SAINT SEURIN DE CURSAC</v>
          </cell>
        </row>
        <row r="461">
          <cell r="A461" t="str">
            <v>SAINT SEURIN SUR L ISLE</v>
          </cell>
        </row>
        <row r="462">
          <cell r="A462" t="str">
            <v>SAINT SEVE</v>
          </cell>
        </row>
        <row r="463">
          <cell r="A463" t="str">
            <v>SAINT SULPICE DE FALEYRENS</v>
          </cell>
        </row>
        <row r="464">
          <cell r="A464" t="str">
            <v>SAINT SULPICE DE GUILLERAGUES</v>
          </cell>
        </row>
        <row r="465">
          <cell r="A465" t="str">
            <v>SAINT SULPICE DE POMMIERS</v>
          </cell>
        </row>
        <row r="466">
          <cell r="A466" t="str">
            <v>SAINT SULPICE ET CAMEYRAC</v>
          </cell>
        </row>
        <row r="467">
          <cell r="A467" t="str">
            <v>SAINT SYMPHORIEN</v>
          </cell>
        </row>
        <row r="468">
          <cell r="A468" t="str">
            <v>SAINT TROJAN</v>
          </cell>
        </row>
        <row r="469">
          <cell r="A469" t="str">
            <v>SAINT VINCENT DE PAUL</v>
          </cell>
        </row>
        <row r="470">
          <cell r="A470" t="str">
            <v>SAINT VINCENT DE PERTIGNAS</v>
          </cell>
        </row>
        <row r="471">
          <cell r="A471" t="str">
            <v>SAINT VIVIEN DE BLAYE</v>
          </cell>
        </row>
        <row r="472">
          <cell r="A472" t="str">
            <v>SAINT VIVIEN DE MEDOC</v>
          </cell>
        </row>
        <row r="473">
          <cell r="A473" t="str">
            <v>SAINT VIVIEN DE MONSEGUR</v>
          </cell>
        </row>
        <row r="474">
          <cell r="A474" t="str">
            <v>SAINT YZAN DE SOUDIAC</v>
          </cell>
        </row>
        <row r="475">
          <cell r="A475" t="str">
            <v>SAINT YZANS DE MEDOC</v>
          </cell>
        </row>
        <row r="476">
          <cell r="A476" t="str">
            <v>SAINTE COLOMBE</v>
          </cell>
        </row>
        <row r="477">
          <cell r="A477" t="str">
            <v>SAINTE CROIX DU MONT</v>
          </cell>
        </row>
        <row r="478">
          <cell r="A478" t="str">
            <v>SAINTE EULALIE</v>
          </cell>
        </row>
        <row r="479">
          <cell r="A479" t="str">
            <v>SAINTE FLORENCE</v>
          </cell>
        </row>
        <row r="480">
          <cell r="A480" t="str">
            <v>SAINTE FOY LA GRANDE</v>
          </cell>
        </row>
        <row r="481">
          <cell r="A481" t="str">
            <v>SAINTE FOY LA LONGUE</v>
          </cell>
        </row>
        <row r="482">
          <cell r="A482" t="str">
            <v>SAINTE GEMME</v>
          </cell>
        </row>
        <row r="483">
          <cell r="A483" t="str">
            <v>SAINTE HELENE</v>
          </cell>
        </row>
        <row r="484">
          <cell r="A484" t="str">
            <v>SAINTE RADEGONDE</v>
          </cell>
        </row>
        <row r="485">
          <cell r="A485" t="str">
            <v>SAINTE TERRE</v>
          </cell>
        </row>
        <row r="486">
          <cell r="A486" t="str">
            <v>SALAUNES</v>
          </cell>
        </row>
        <row r="487">
          <cell r="A487" t="str">
            <v>SALLEBOEUF</v>
          </cell>
        </row>
        <row r="488">
          <cell r="A488" t="str">
            <v>SALLES</v>
          </cell>
        </row>
        <row r="489">
          <cell r="A489" t="str">
            <v>SAMONAC</v>
          </cell>
        </row>
        <row r="490">
          <cell r="A490" t="str">
            <v>SAUCATS</v>
          </cell>
        </row>
        <row r="491">
          <cell r="A491" t="str">
            <v>SAUGON</v>
          </cell>
        </row>
        <row r="492">
          <cell r="A492" t="str">
            <v>SAUMOS</v>
          </cell>
        </row>
        <row r="493">
          <cell r="A493" t="str">
            <v>SAUTERNES</v>
          </cell>
        </row>
        <row r="494">
          <cell r="A494" t="str">
            <v>SAUVETERRE DE GUYENNE</v>
          </cell>
        </row>
        <row r="495">
          <cell r="A495" t="str">
            <v>SAUVIAC</v>
          </cell>
        </row>
        <row r="496">
          <cell r="A496" t="str">
            <v>SAVIGNAC</v>
          </cell>
        </row>
        <row r="497">
          <cell r="A497" t="str">
            <v>SAVIGNAC DE L ISLE</v>
          </cell>
        </row>
        <row r="498">
          <cell r="A498" t="str">
            <v>SEMENS</v>
          </cell>
        </row>
        <row r="499">
          <cell r="A499" t="str">
            <v>SENDETS</v>
          </cell>
        </row>
        <row r="500">
          <cell r="A500" t="str">
            <v>SIGALENS</v>
          </cell>
        </row>
        <row r="501">
          <cell r="A501" t="str">
            <v>SILLAS</v>
          </cell>
        </row>
        <row r="502">
          <cell r="A502" t="str">
            <v>SOULAC SUR MER</v>
          </cell>
        </row>
        <row r="503">
          <cell r="A503" t="str">
            <v>SOULIGNAC</v>
          </cell>
        </row>
        <row r="504">
          <cell r="A504" t="str">
            <v>SOUSSAC</v>
          </cell>
        </row>
        <row r="505">
          <cell r="A505" t="str">
            <v>SOUSSANS</v>
          </cell>
        </row>
        <row r="506">
          <cell r="A506" t="str">
            <v>TABANAC</v>
          </cell>
        </row>
        <row r="507">
          <cell r="A507" t="str">
            <v>TAILLECAVAT</v>
          </cell>
        </row>
        <row r="508">
          <cell r="A508" t="str">
            <v>TALAIS</v>
          </cell>
        </row>
        <row r="509">
          <cell r="A509" t="str">
            <v>TALENCE</v>
          </cell>
        </row>
        <row r="510">
          <cell r="A510" t="str">
            <v>TARGON</v>
          </cell>
        </row>
        <row r="511">
          <cell r="A511" t="str">
            <v>TARNES</v>
          </cell>
        </row>
        <row r="512">
          <cell r="A512" t="str">
            <v>TAURIAC</v>
          </cell>
        </row>
        <row r="513">
          <cell r="A513" t="str">
            <v>TAYAC</v>
          </cell>
        </row>
        <row r="514">
          <cell r="A514" t="str">
            <v>TEUILLAC</v>
          </cell>
        </row>
        <row r="515">
          <cell r="A515" t="str">
            <v>TIZAC DE CURTON</v>
          </cell>
        </row>
        <row r="516">
          <cell r="A516" t="str">
            <v>TIZAC DE LAPOUYADE</v>
          </cell>
        </row>
        <row r="517">
          <cell r="A517" t="str">
            <v>TOULENNE</v>
          </cell>
        </row>
        <row r="518">
          <cell r="A518" t="str">
            <v>TRESSES</v>
          </cell>
        </row>
        <row r="519">
          <cell r="A519" t="str">
            <v>UZESTE</v>
          </cell>
        </row>
        <row r="520">
          <cell r="A520" t="str">
            <v>VAL DE LIVENNE</v>
          </cell>
        </row>
        <row r="521">
          <cell r="A521" t="str">
            <v>VAL DE VIRVEE</v>
          </cell>
        </row>
        <row r="522">
          <cell r="A522" t="str">
            <v>VALEYRAC</v>
          </cell>
        </row>
        <row r="523">
          <cell r="A523" t="str">
            <v>VAYRES</v>
          </cell>
        </row>
        <row r="524">
          <cell r="A524" t="str">
            <v>VENDAYS MONTALIVET</v>
          </cell>
        </row>
        <row r="525">
          <cell r="A525" t="str">
            <v>VENSAC</v>
          </cell>
        </row>
        <row r="526">
          <cell r="A526" t="str">
            <v>VERAC</v>
          </cell>
        </row>
        <row r="527">
          <cell r="A527" t="str">
            <v>VERDELAIS</v>
          </cell>
        </row>
        <row r="528">
          <cell r="A528" t="str">
            <v>VERTHEUIL</v>
          </cell>
        </row>
        <row r="529">
          <cell r="A529" t="str">
            <v>VIGNONET</v>
          </cell>
        </row>
        <row r="530">
          <cell r="A530" t="str">
            <v>VILLANDRAUT</v>
          </cell>
        </row>
        <row r="531">
          <cell r="A531" t="str">
            <v>VILLEGOUGE</v>
          </cell>
        </row>
        <row r="532">
          <cell r="A532" t="str">
            <v>VILLENAVE D ORNON</v>
          </cell>
        </row>
        <row r="533">
          <cell r="A533" t="str">
            <v>VILLENAVE DE RIONS</v>
          </cell>
        </row>
        <row r="534">
          <cell r="A534" t="str">
            <v>VILLENEUVE</v>
          </cell>
        </row>
        <row r="535">
          <cell r="A535" t="str">
            <v>VIRELADE</v>
          </cell>
        </row>
        <row r="536">
          <cell r="A536" t="str">
            <v>VIRSAC</v>
          </cell>
        </row>
        <row r="537">
          <cell r="A537" t="str">
            <v>YVRAC</v>
          </cell>
        </row>
      </sheetData>
      <sheetData sheetId="1"/>
      <sheetData sheetId="2">
        <row r="2">
          <cell r="B2">
            <v>2</v>
          </cell>
        </row>
      </sheetData>
      <sheetData sheetId="3">
        <row r="10">
          <cell r="G10" t="str">
            <v>Oui</v>
          </cell>
        </row>
      </sheetData>
      <sheetData sheetId="4"/>
      <sheetData sheetId="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E22"/>
  <sheetViews>
    <sheetView workbookViewId="0">
      <selection activeCell="A18" sqref="A18"/>
    </sheetView>
  </sheetViews>
  <sheetFormatPr baseColWidth="10" defaultRowHeight="15" x14ac:dyDescent="0.25"/>
  <cols>
    <col min="1" max="1" width="43.42578125" customWidth="1"/>
    <col min="2" max="2" width="59" customWidth="1"/>
    <col min="3" max="3" width="30" style="5" customWidth="1"/>
    <col min="4" max="4" width="64.140625" customWidth="1"/>
    <col min="5" max="5" width="62.28515625" customWidth="1"/>
  </cols>
  <sheetData>
    <row r="2" spans="1:5" ht="17.25" x14ac:dyDescent="0.3">
      <c r="A2" s="2" t="s">
        <v>45</v>
      </c>
      <c r="B2" s="2"/>
    </row>
    <row r="4" spans="1:5" x14ac:dyDescent="0.25">
      <c r="A4" s="11" t="s">
        <v>34</v>
      </c>
      <c r="B4" s="12" t="s">
        <v>30</v>
      </c>
      <c r="C4" s="13" t="s">
        <v>22</v>
      </c>
      <c r="D4" s="14" t="s">
        <v>25</v>
      </c>
      <c r="E4" s="14" t="s">
        <v>80</v>
      </c>
    </row>
    <row r="5" spans="1:5" x14ac:dyDescent="0.25">
      <c r="A5" s="15" t="s">
        <v>11</v>
      </c>
      <c r="B5" s="16" t="s">
        <v>31</v>
      </c>
      <c r="C5" s="17" t="s">
        <v>24</v>
      </c>
      <c r="D5" s="18" t="s">
        <v>26</v>
      </c>
      <c r="E5" s="18"/>
    </row>
    <row r="6" spans="1:5" x14ac:dyDescent="0.25">
      <c r="A6" s="15" t="s">
        <v>12</v>
      </c>
      <c r="B6" s="16" t="s">
        <v>32</v>
      </c>
      <c r="C6" s="17" t="s">
        <v>24</v>
      </c>
      <c r="D6" s="18" t="s">
        <v>26</v>
      </c>
      <c r="E6" s="18"/>
    </row>
    <row r="7" spans="1:5" x14ac:dyDescent="0.25">
      <c r="A7" s="15" t="s">
        <v>14</v>
      </c>
      <c r="B7" s="16" t="s">
        <v>33</v>
      </c>
      <c r="C7" s="17" t="s">
        <v>24</v>
      </c>
      <c r="D7" s="18" t="s">
        <v>26</v>
      </c>
      <c r="E7" s="18"/>
    </row>
    <row r="8" spans="1:5" x14ac:dyDescent="0.25">
      <c r="A8" s="15" t="s">
        <v>13</v>
      </c>
      <c r="B8" s="16" t="s">
        <v>35</v>
      </c>
      <c r="C8" s="17" t="s">
        <v>24</v>
      </c>
      <c r="D8" s="18" t="s">
        <v>26</v>
      </c>
      <c r="E8" s="18"/>
    </row>
    <row r="9" spans="1:5" ht="45" x14ac:dyDescent="0.25">
      <c r="A9" s="15" t="s">
        <v>16</v>
      </c>
      <c r="B9" s="16" t="s">
        <v>36</v>
      </c>
      <c r="C9" s="17" t="s">
        <v>23</v>
      </c>
      <c r="D9" s="18" t="s">
        <v>27</v>
      </c>
      <c r="E9" s="45" t="s">
        <v>99</v>
      </c>
    </row>
    <row r="10" spans="1:5" x14ac:dyDescent="0.25">
      <c r="A10" s="15" t="s">
        <v>15</v>
      </c>
      <c r="B10" s="16" t="s">
        <v>15</v>
      </c>
      <c r="C10" s="17" t="s">
        <v>23</v>
      </c>
      <c r="D10" s="18" t="s">
        <v>27</v>
      </c>
      <c r="E10" s="18"/>
    </row>
    <row r="11" spans="1:5" x14ac:dyDescent="0.25">
      <c r="A11" s="15" t="s">
        <v>18</v>
      </c>
      <c r="B11" s="16" t="s">
        <v>37</v>
      </c>
      <c r="C11" s="17" t="s">
        <v>28</v>
      </c>
      <c r="D11" s="18" t="s">
        <v>29</v>
      </c>
      <c r="E11" s="18"/>
    </row>
    <row r="12" spans="1:5" ht="30" x14ac:dyDescent="0.25">
      <c r="A12" s="15" t="s">
        <v>17</v>
      </c>
      <c r="B12" s="16" t="s">
        <v>38</v>
      </c>
      <c r="C12" s="17" t="s">
        <v>28</v>
      </c>
      <c r="D12" s="18" t="s">
        <v>29</v>
      </c>
      <c r="E12" s="18"/>
    </row>
    <row r="13" spans="1:5" ht="35.25" customHeight="1" x14ac:dyDescent="0.25">
      <c r="A13" s="348" t="s">
        <v>19</v>
      </c>
      <c r="B13" s="7" t="s">
        <v>43</v>
      </c>
      <c r="C13" s="351" t="s">
        <v>28</v>
      </c>
      <c r="D13" s="354" t="s">
        <v>29</v>
      </c>
      <c r="E13" s="357" t="s">
        <v>81</v>
      </c>
    </row>
    <row r="14" spans="1:5" ht="45" x14ac:dyDescent="0.25">
      <c r="A14" s="349"/>
      <c r="B14" s="8" t="s">
        <v>39</v>
      </c>
      <c r="C14" s="352"/>
      <c r="D14" s="355"/>
      <c r="E14" s="358"/>
    </row>
    <row r="15" spans="1:5" x14ac:dyDescent="0.25">
      <c r="A15" s="349"/>
      <c r="B15" s="9" t="s">
        <v>40</v>
      </c>
      <c r="C15" s="352"/>
      <c r="D15" s="355"/>
      <c r="E15" s="358"/>
    </row>
    <row r="16" spans="1:5" ht="105" x14ac:dyDescent="0.25">
      <c r="A16" s="350"/>
      <c r="B16" s="10" t="s">
        <v>41</v>
      </c>
      <c r="C16" s="353"/>
      <c r="D16" s="356"/>
      <c r="E16" s="359"/>
    </row>
    <row r="17" spans="1:5" ht="30" x14ac:dyDescent="0.25">
      <c r="A17" s="19" t="s">
        <v>0</v>
      </c>
      <c r="B17" s="16" t="s">
        <v>44</v>
      </c>
      <c r="C17" s="17" t="s">
        <v>42</v>
      </c>
      <c r="D17" s="18" t="s">
        <v>96</v>
      </c>
      <c r="E17" s="18"/>
    </row>
    <row r="18" spans="1:5" ht="63.75" customHeight="1" x14ac:dyDescent="0.25">
      <c r="A18" s="19" t="s">
        <v>94</v>
      </c>
      <c r="B18" s="16" t="s">
        <v>91</v>
      </c>
      <c r="C18" s="17" t="s">
        <v>92</v>
      </c>
      <c r="D18" s="44" t="s">
        <v>97</v>
      </c>
      <c r="E18" s="40" t="s">
        <v>93</v>
      </c>
    </row>
    <row r="19" spans="1:5" ht="165" x14ac:dyDescent="0.25">
      <c r="A19" s="19" t="s">
        <v>84</v>
      </c>
      <c r="B19" s="39" t="s">
        <v>102</v>
      </c>
      <c r="C19" s="38" t="s">
        <v>101</v>
      </c>
      <c r="D19" s="44" t="s">
        <v>97</v>
      </c>
      <c r="E19" s="40" t="s">
        <v>100</v>
      </c>
    </row>
    <row r="20" spans="1:5" x14ac:dyDescent="0.25">
      <c r="A20" s="15" t="s">
        <v>60</v>
      </c>
      <c r="B20" s="16" t="s">
        <v>90</v>
      </c>
      <c r="C20" s="17" t="s">
        <v>103</v>
      </c>
      <c r="D20" s="18"/>
      <c r="E20" s="18" t="s">
        <v>100</v>
      </c>
    </row>
    <row r="21" spans="1:5" x14ac:dyDescent="0.25">
      <c r="A21" s="15" t="s">
        <v>53</v>
      </c>
      <c r="B21" s="16" t="s">
        <v>105</v>
      </c>
      <c r="C21" s="38" t="s">
        <v>104</v>
      </c>
      <c r="D21" s="18"/>
      <c r="E21" s="18" t="s">
        <v>100</v>
      </c>
    </row>
    <row r="22" spans="1:5" s="41" customFormat="1" ht="120" x14ac:dyDescent="0.25">
      <c r="A22" s="15" t="s">
        <v>55</v>
      </c>
      <c r="B22" s="16" t="s">
        <v>107</v>
      </c>
      <c r="C22" s="38" t="s">
        <v>106</v>
      </c>
      <c r="D22" s="18"/>
      <c r="E22" s="18" t="s">
        <v>100</v>
      </c>
    </row>
  </sheetData>
  <sheetProtection sheet="1" objects="1" scenarios="1"/>
  <mergeCells count="4">
    <mergeCell ref="A13:A16"/>
    <mergeCell ref="C13:C16"/>
    <mergeCell ref="D13:D16"/>
    <mergeCell ref="E13:E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2EE6-0860-4B20-85F0-712C64B9AADC}">
  <dimension ref="A1:L25"/>
  <sheetViews>
    <sheetView workbookViewId="0">
      <selection activeCell="B25" sqref="B25"/>
    </sheetView>
  </sheetViews>
  <sheetFormatPr baseColWidth="10" defaultRowHeight="15.75" x14ac:dyDescent="0.25"/>
  <cols>
    <col min="1" max="1" width="26.85546875" style="92" customWidth="1"/>
    <col min="2" max="2" width="8.5703125" style="92" customWidth="1"/>
    <col min="3" max="3" width="33" style="92" customWidth="1"/>
    <col min="4" max="5" width="25.140625" style="92" customWidth="1"/>
    <col min="6" max="7" width="11.42578125" style="92"/>
    <col min="8" max="8" width="25.42578125" style="92" bestFit="1" customWidth="1"/>
    <col min="9" max="9" width="30" style="92" bestFit="1" customWidth="1"/>
    <col min="10" max="10" width="15.28515625" style="100" bestFit="1" customWidth="1"/>
    <col min="11" max="11" width="13" style="100" bestFit="1" customWidth="1"/>
    <col min="12" max="12" width="8" style="97" bestFit="1" customWidth="1"/>
    <col min="13" max="256" width="11.42578125" style="92"/>
    <col min="257" max="257" width="26.85546875" style="92" customWidth="1"/>
    <col min="258" max="258" width="8.5703125" style="92" customWidth="1"/>
    <col min="259" max="259" width="33" style="92" customWidth="1"/>
    <col min="260" max="261" width="25.140625" style="92" customWidth="1"/>
    <col min="262" max="263" width="11.42578125" style="92"/>
    <col min="264" max="264" width="25.42578125" style="92" bestFit="1" customWidth="1"/>
    <col min="265" max="265" width="30" style="92" bestFit="1" customWidth="1"/>
    <col min="266" max="266" width="15.28515625" style="92" bestFit="1" customWidth="1"/>
    <col min="267" max="267" width="13" style="92" bestFit="1" customWidth="1"/>
    <col min="268" max="268" width="8" style="92" bestFit="1" customWidth="1"/>
    <col min="269" max="512" width="11.42578125" style="92"/>
    <col min="513" max="513" width="26.85546875" style="92" customWidth="1"/>
    <col min="514" max="514" width="8.5703125" style="92" customWidth="1"/>
    <col min="515" max="515" width="33" style="92" customWidth="1"/>
    <col min="516" max="517" width="25.140625" style="92" customWidth="1"/>
    <col min="518" max="519" width="11.42578125" style="92"/>
    <col min="520" max="520" width="25.42578125" style="92" bestFit="1" customWidth="1"/>
    <col min="521" max="521" width="30" style="92" bestFit="1" customWidth="1"/>
    <col min="522" max="522" width="15.28515625" style="92" bestFit="1" customWidth="1"/>
    <col min="523" max="523" width="13" style="92" bestFit="1" customWidth="1"/>
    <col min="524" max="524" width="8" style="92" bestFit="1" customWidth="1"/>
    <col min="525" max="768" width="11.42578125" style="92"/>
    <col min="769" max="769" width="26.85546875" style="92" customWidth="1"/>
    <col min="770" max="770" width="8.5703125" style="92" customWidth="1"/>
    <col min="771" max="771" width="33" style="92" customWidth="1"/>
    <col min="772" max="773" width="25.140625" style="92" customWidth="1"/>
    <col min="774" max="775" width="11.42578125" style="92"/>
    <col min="776" max="776" width="25.42578125" style="92" bestFit="1" customWidth="1"/>
    <col min="777" max="777" width="30" style="92" bestFit="1" customWidth="1"/>
    <col min="778" max="778" width="15.28515625" style="92" bestFit="1" customWidth="1"/>
    <col min="779" max="779" width="13" style="92" bestFit="1" customWidth="1"/>
    <col min="780" max="780" width="8" style="92" bestFit="1" customWidth="1"/>
    <col min="781" max="1024" width="11.42578125" style="92"/>
    <col min="1025" max="1025" width="26.85546875" style="92" customWidth="1"/>
    <col min="1026" max="1026" width="8.5703125" style="92" customWidth="1"/>
    <col min="1027" max="1027" width="33" style="92" customWidth="1"/>
    <col min="1028" max="1029" width="25.140625" style="92" customWidth="1"/>
    <col min="1030" max="1031" width="11.42578125" style="92"/>
    <col min="1032" max="1032" width="25.42578125" style="92" bestFit="1" customWidth="1"/>
    <col min="1033" max="1033" width="30" style="92" bestFit="1" customWidth="1"/>
    <col min="1034" max="1034" width="15.28515625" style="92" bestFit="1" customWidth="1"/>
    <col min="1035" max="1035" width="13" style="92" bestFit="1" customWidth="1"/>
    <col min="1036" max="1036" width="8" style="92" bestFit="1" customWidth="1"/>
    <col min="1037" max="1280" width="11.42578125" style="92"/>
    <col min="1281" max="1281" width="26.85546875" style="92" customWidth="1"/>
    <col min="1282" max="1282" width="8.5703125" style="92" customWidth="1"/>
    <col min="1283" max="1283" width="33" style="92" customWidth="1"/>
    <col min="1284" max="1285" width="25.140625" style="92" customWidth="1"/>
    <col min="1286" max="1287" width="11.42578125" style="92"/>
    <col min="1288" max="1288" width="25.42578125" style="92" bestFit="1" customWidth="1"/>
    <col min="1289" max="1289" width="30" style="92" bestFit="1" customWidth="1"/>
    <col min="1290" max="1290" width="15.28515625" style="92" bestFit="1" customWidth="1"/>
    <col min="1291" max="1291" width="13" style="92" bestFit="1" customWidth="1"/>
    <col min="1292" max="1292" width="8" style="92" bestFit="1" customWidth="1"/>
    <col min="1293" max="1536" width="11.42578125" style="92"/>
    <col min="1537" max="1537" width="26.85546875" style="92" customWidth="1"/>
    <col min="1538" max="1538" width="8.5703125" style="92" customWidth="1"/>
    <col min="1539" max="1539" width="33" style="92" customWidth="1"/>
    <col min="1540" max="1541" width="25.140625" style="92" customWidth="1"/>
    <col min="1542" max="1543" width="11.42578125" style="92"/>
    <col min="1544" max="1544" width="25.42578125" style="92" bestFit="1" customWidth="1"/>
    <col min="1545" max="1545" width="30" style="92" bestFit="1" customWidth="1"/>
    <col min="1546" max="1546" width="15.28515625" style="92" bestFit="1" customWidth="1"/>
    <col min="1547" max="1547" width="13" style="92" bestFit="1" customWidth="1"/>
    <col min="1548" max="1548" width="8" style="92" bestFit="1" customWidth="1"/>
    <col min="1549" max="1792" width="11.42578125" style="92"/>
    <col min="1793" max="1793" width="26.85546875" style="92" customWidth="1"/>
    <col min="1794" max="1794" width="8.5703125" style="92" customWidth="1"/>
    <col min="1795" max="1795" width="33" style="92" customWidth="1"/>
    <col min="1796" max="1797" width="25.140625" style="92" customWidth="1"/>
    <col min="1798" max="1799" width="11.42578125" style="92"/>
    <col min="1800" max="1800" width="25.42578125" style="92" bestFit="1" customWidth="1"/>
    <col min="1801" max="1801" width="30" style="92" bestFit="1" customWidth="1"/>
    <col min="1802" max="1802" width="15.28515625" style="92" bestFit="1" customWidth="1"/>
    <col min="1803" max="1803" width="13" style="92" bestFit="1" customWidth="1"/>
    <col min="1804" max="1804" width="8" style="92" bestFit="1" customWidth="1"/>
    <col min="1805" max="2048" width="11.42578125" style="92"/>
    <col min="2049" max="2049" width="26.85546875" style="92" customWidth="1"/>
    <col min="2050" max="2050" width="8.5703125" style="92" customWidth="1"/>
    <col min="2051" max="2051" width="33" style="92" customWidth="1"/>
    <col min="2052" max="2053" width="25.140625" style="92" customWidth="1"/>
    <col min="2054" max="2055" width="11.42578125" style="92"/>
    <col min="2056" max="2056" width="25.42578125" style="92" bestFit="1" customWidth="1"/>
    <col min="2057" max="2057" width="30" style="92" bestFit="1" customWidth="1"/>
    <col min="2058" max="2058" width="15.28515625" style="92" bestFit="1" customWidth="1"/>
    <col min="2059" max="2059" width="13" style="92" bestFit="1" customWidth="1"/>
    <col min="2060" max="2060" width="8" style="92" bestFit="1" customWidth="1"/>
    <col min="2061" max="2304" width="11.42578125" style="92"/>
    <col min="2305" max="2305" width="26.85546875" style="92" customWidth="1"/>
    <col min="2306" max="2306" width="8.5703125" style="92" customWidth="1"/>
    <col min="2307" max="2307" width="33" style="92" customWidth="1"/>
    <col min="2308" max="2309" width="25.140625" style="92" customWidth="1"/>
    <col min="2310" max="2311" width="11.42578125" style="92"/>
    <col min="2312" max="2312" width="25.42578125" style="92" bestFit="1" customWidth="1"/>
    <col min="2313" max="2313" width="30" style="92" bestFit="1" customWidth="1"/>
    <col min="2314" max="2314" width="15.28515625" style="92" bestFit="1" customWidth="1"/>
    <col min="2315" max="2315" width="13" style="92" bestFit="1" customWidth="1"/>
    <col min="2316" max="2316" width="8" style="92" bestFit="1" customWidth="1"/>
    <col min="2317" max="2560" width="11.42578125" style="92"/>
    <col min="2561" max="2561" width="26.85546875" style="92" customWidth="1"/>
    <col min="2562" max="2562" width="8.5703125" style="92" customWidth="1"/>
    <col min="2563" max="2563" width="33" style="92" customWidth="1"/>
    <col min="2564" max="2565" width="25.140625" style="92" customWidth="1"/>
    <col min="2566" max="2567" width="11.42578125" style="92"/>
    <col min="2568" max="2568" width="25.42578125" style="92" bestFit="1" customWidth="1"/>
    <col min="2569" max="2569" width="30" style="92" bestFit="1" customWidth="1"/>
    <col min="2570" max="2570" width="15.28515625" style="92" bestFit="1" customWidth="1"/>
    <col min="2571" max="2571" width="13" style="92" bestFit="1" customWidth="1"/>
    <col min="2572" max="2572" width="8" style="92" bestFit="1" customWidth="1"/>
    <col min="2573" max="2816" width="11.42578125" style="92"/>
    <col min="2817" max="2817" width="26.85546875" style="92" customWidth="1"/>
    <col min="2818" max="2818" width="8.5703125" style="92" customWidth="1"/>
    <col min="2819" max="2819" width="33" style="92" customWidth="1"/>
    <col min="2820" max="2821" width="25.140625" style="92" customWidth="1"/>
    <col min="2822" max="2823" width="11.42578125" style="92"/>
    <col min="2824" max="2824" width="25.42578125" style="92" bestFit="1" customWidth="1"/>
    <col min="2825" max="2825" width="30" style="92" bestFit="1" customWidth="1"/>
    <col min="2826" max="2826" width="15.28515625" style="92" bestFit="1" customWidth="1"/>
    <col min="2827" max="2827" width="13" style="92" bestFit="1" customWidth="1"/>
    <col min="2828" max="2828" width="8" style="92" bestFit="1" customWidth="1"/>
    <col min="2829" max="3072" width="11.42578125" style="92"/>
    <col min="3073" max="3073" width="26.85546875" style="92" customWidth="1"/>
    <col min="3074" max="3074" width="8.5703125" style="92" customWidth="1"/>
    <col min="3075" max="3075" width="33" style="92" customWidth="1"/>
    <col min="3076" max="3077" width="25.140625" style="92" customWidth="1"/>
    <col min="3078" max="3079" width="11.42578125" style="92"/>
    <col min="3080" max="3080" width="25.42578125" style="92" bestFit="1" customWidth="1"/>
    <col min="3081" max="3081" width="30" style="92" bestFit="1" customWidth="1"/>
    <col min="3082" max="3082" width="15.28515625" style="92" bestFit="1" customWidth="1"/>
    <col min="3083" max="3083" width="13" style="92" bestFit="1" customWidth="1"/>
    <col min="3084" max="3084" width="8" style="92" bestFit="1" customWidth="1"/>
    <col min="3085" max="3328" width="11.42578125" style="92"/>
    <col min="3329" max="3329" width="26.85546875" style="92" customWidth="1"/>
    <col min="3330" max="3330" width="8.5703125" style="92" customWidth="1"/>
    <col min="3331" max="3331" width="33" style="92" customWidth="1"/>
    <col min="3332" max="3333" width="25.140625" style="92" customWidth="1"/>
    <col min="3334" max="3335" width="11.42578125" style="92"/>
    <col min="3336" max="3336" width="25.42578125" style="92" bestFit="1" customWidth="1"/>
    <col min="3337" max="3337" width="30" style="92" bestFit="1" customWidth="1"/>
    <col min="3338" max="3338" width="15.28515625" style="92" bestFit="1" customWidth="1"/>
    <col min="3339" max="3339" width="13" style="92" bestFit="1" customWidth="1"/>
    <col min="3340" max="3340" width="8" style="92" bestFit="1" customWidth="1"/>
    <col min="3341" max="3584" width="11.42578125" style="92"/>
    <col min="3585" max="3585" width="26.85546875" style="92" customWidth="1"/>
    <col min="3586" max="3586" width="8.5703125" style="92" customWidth="1"/>
    <col min="3587" max="3587" width="33" style="92" customWidth="1"/>
    <col min="3588" max="3589" width="25.140625" style="92" customWidth="1"/>
    <col min="3590" max="3591" width="11.42578125" style="92"/>
    <col min="3592" max="3592" width="25.42578125" style="92" bestFit="1" customWidth="1"/>
    <col min="3593" max="3593" width="30" style="92" bestFit="1" customWidth="1"/>
    <col min="3594" max="3594" width="15.28515625" style="92" bestFit="1" customWidth="1"/>
    <col min="3595" max="3595" width="13" style="92" bestFit="1" customWidth="1"/>
    <col min="3596" max="3596" width="8" style="92" bestFit="1" customWidth="1"/>
    <col min="3597" max="3840" width="11.42578125" style="92"/>
    <col min="3841" max="3841" width="26.85546875" style="92" customWidth="1"/>
    <col min="3842" max="3842" width="8.5703125" style="92" customWidth="1"/>
    <col min="3843" max="3843" width="33" style="92" customWidth="1"/>
    <col min="3844" max="3845" width="25.140625" style="92" customWidth="1"/>
    <col min="3846" max="3847" width="11.42578125" style="92"/>
    <col min="3848" max="3848" width="25.42578125" style="92" bestFit="1" customWidth="1"/>
    <col min="3849" max="3849" width="30" style="92" bestFit="1" customWidth="1"/>
    <col min="3850" max="3850" width="15.28515625" style="92" bestFit="1" customWidth="1"/>
    <col min="3851" max="3851" width="13" style="92" bestFit="1" customWidth="1"/>
    <col min="3852" max="3852" width="8" style="92" bestFit="1" customWidth="1"/>
    <col min="3853" max="4096" width="11.42578125" style="92"/>
    <col min="4097" max="4097" width="26.85546875" style="92" customWidth="1"/>
    <col min="4098" max="4098" width="8.5703125" style="92" customWidth="1"/>
    <col min="4099" max="4099" width="33" style="92" customWidth="1"/>
    <col min="4100" max="4101" width="25.140625" style="92" customWidth="1"/>
    <col min="4102" max="4103" width="11.42578125" style="92"/>
    <col min="4104" max="4104" width="25.42578125" style="92" bestFit="1" customWidth="1"/>
    <col min="4105" max="4105" width="30" style="92" bestFit="1" customWidth="1"/>
    <col min="4106" max="4106" width="15.28515625" style="92" bestFit="1" customWidth="1"/>
    <col min="4107" max="4107" width="13" style="92" bestFit="1" customWidth="1"/>
    <col min="4108" max="4108" width="8" style="92" bestFit="1" customWidth="1"/>
    <col min="4109" max="4352" width="11.42578125" style="92"/>
    <col min="4353" max="4353" width="26.85546875" style="92" customWidth="1"/>
    <col min="4354" max="4354" width="8.5703125" style="92" customWidth="1"/>
    <col min="4355" max="4355" width="33" style="92" customWidth="1"/>
    <col min="4356" max="4357" width="25.140625" style="92" customWidth="1"/>
    <col min="4358" max="4359" width="11.42578125" style="92"/>
    <col min="4360" max="4360" width="25.42578125" style="92" bestFit="1" customWidth="1"/>
    <col min="4361" max="4361" width="30" style="92" bestFit="1" customWidth="1"/>
    <col min="4362" max="4362" width="15.28515625" style="92" bestFit="1" customWidth="1"/>
    <col min="4363" max="4363" width="13" style="92" bestFit="1" customWidth="1"/>
    <col min="4364" max="4364" width="8" style="92" bestFit="1" customWidth="1"/>
    <col min="4365" max="4608" width="11.42578125" style="92"/>
    <col min="4609" max="4609" width="26.85546875" style="92" customWidth="1"/>
    <col min="4610" max="4610" width="8.5703125" style="92" customWidth="1"/>
    <col min="4611" max="4611" width="33" style="92" customWidth="1"/>
    <col min="4612" max="4613" width="25.140625" style="92" customWidth="1"/>
    <col min="4614" max="4615" width="11.42578125" style="92"/>
    <col min="4616" max="4616" width="25.42578125" style="92" bestFit="1" customWidth="1"/>
    <col min="4617" max="4617" width="30" style="92" bestFit="1" customWidth="1"/>
    <col min="4618" max="4618" width="15.28515625" style="92" bestFit="1" customWidth="1"/>
    <col min="4619" max="4619" width="13" style="92" bestFit="1" customWidth="1"/>
    <col min="4620" max="4620" width="8" style="92" bestFit="1" customWidth="1"/>
    <col min="4621" max="4864" width="11.42578125" style="92"/>
    <col min="4865" max="4865" width="26.85546875" style="92" customWidth="1"/>
    <col min="4866" max="4866" width="8.5703125" style="92" customWidth="1"/>
    <col min="4867" max="4867" width="33" style="92" customWidth="1"/>
    <col min="4868" max="4869" width="25.140625" style="92" customWidth="1"/>
    <col min="4870" max="4871" width="11.42578125" style="92"/>
    <col min="4872" max="4872" width="25.42578125" style="92" bestFit="1" customWidth="1"/>
    <col min="4873" max="4873" width="30" style="92" bestFit="1" customWidth="1"/>
    <col min="4874" max="4874" width="15.28515625" style="92" bestFit="1" customWidth="1"/>
    <col min="4875" max="4875" width="13" style="92" bestFit="1" customWidth="1"/>
    <col min="4876" max="4876" width="8" style="92" bestFit="1" customWidth="1"/>
    <col min="4877" max="5120" width="11.42578125" style="92"/>
    <col min="5121" max="5121" width="26.85546875" style="92" customWidth="1"/>
    <col min="5122" max="5122" width="8.5703125" style="92" customWidth="1"/>
    <col min="5123" max="5123" width="33" style="92" customWidth="1"/>
    <col min="5124" max="5125" width="25.140625" style="92" customWidth="1"/>
    <col min="5126" max="5127" width="11.42578125" style="92"/>
    <col min="5128" max="5128" width="25.42578125" style="92" bestFit="1" customWidth="1"/>
    <col min="5129" max="5129" width="30" style="92" bestFit="1" customWidth="1"/>
    <col min="5130" max="5130" width="15.28515625" style="92" bestFit="1" customWidth="1"/>
    <col min="5131" max="5131" width="13" style="92" bestFit="1" customWidth="1"/>
    <col min="5132" max="5132" width="8" style="92" bestFit="1" customWidth="1"/>
    <col min="5133" max="5376" width="11.42578125" style="92"/>
    <col min="5377" max="5377" width="26.85546875" style="92" customWidth="1"/>
    <col min="5378" max="5378" width="8.5703125" style="92" customWidth="1"/>
    <col min="5379" max="5379" width="33" style="92" customWidth="1"/>
    <col min="5380" max="5381" width="25.140625" style="92" customWidth="1"/>
    <col min="5382" max="5383" width="11.42578125" style="92"/>
    <col min="5384" max="5384" width="25.42578125" style="92" bestFit="1" customWidth="1"/>
    <col min="5385" max="5385" width="30" style="92" bestFit="1" customWidth="1"/>
    <col min="5386" max="5386" width="15.28515625" style="92" bestFit="1" customWidth="1"/>
    <col min="5387" max="5387" width="13" style="92" bestFit="1" customWidth="1"/>
    <col min="5388" max="5388" width="8" style="92" bestFit="1" customWidth="1"/>
    <col min="5389" max="5632" width="11.42578125" style="92"/>
    <col min="5633" max="5633" width="26.85546875" style="92" customWidth="1"/>
    <col min="5634" max="5634" width="8.5703125" style="92" customWidth="1"/>
    <col min="5635" max="5635" width="33" style="92" customWidth="1"/>
    <col min="5636" max="5637" width="25.140625" style="92" customWidth="1"/>
    <col min="5638" max="5639" width="11.42578125" style="92"/>
    <col min="5640" max="5640" width="25.42578125" style="92" bestFit="1" customWidth="1"/>
    <col min="5641" max="5641" width="30" style="92" bestFit="1" customWidth="1"/>
    <col min="5642" max="5642" width="15.28515625" style="92" bestFit="1" customWidth="1"/>
    <col min="5643" max="5643" width="13" style="92" bestFit="1" customWidth="1"/>
    <col min="5644" max="5644" width="8" style="92" bestFit="1" customWidth="1"/>
    <col min="5645" max="5888" width="11.42578125" style="92"/>
    <col min="5889" max="5889" width="26.85546875" style="92" customWidth="1"/>
    <col min="5890" max="5890" width="8.5703125" style="92" customWidth="1"/>
    <col min="5891" max="5891" width="33" style="92" customWidth="1"/>
    <col min="5892" max="5893" width="25.140625" style="92" customWidth="1"/>
    <col min="5894" max="5895" width="11.42578125" style="92"/>
    <col min="5896" max="5896" width="25.42578125" style="92" bestFit="1" customWidth="1"/>
    <col min="5897" max="5897" width="30" style="92" bestFit="1" customWidth="1"/>
    <col min="5898" max="5898" width="15.28515625" style="92" bestFit="1" customWidth="1"/>
    <col min="5899" max="5899" width="13" style="92" bestFit="1" customWidth="1"/>
    <col min="5900" max="5900" width="8" style="92" bestFit="1" customWidth="1"/>
    <col min="5901" max="6144" width="11.42578125" style="92"/>
    <col min="6145" max="6145" width="26.85546875" style="92" customWidth="1"/>
    <col min="6146" max="6146" width="8.5703125" style="92" customWidth="1"/>
    <col min="6147" max="6147" width="33" style="92" customWidth="1"/>
    <col min="6148" max="6149" width="25.140625" style="92" customWidth="1"/>
    <col min="6150" max="6151" width="11.42578125" style="92"/>
    <col min="6152" max="6152" width="25.42578125" style="92" bestFit="1" customWidth="1"/>
    <col min="6153" max="6153" width="30" style="92" bestFit="1" customWidth="1"/>
    <col min="6154" max="6154" width="15.28515625" style="92" bestFit="1" customWidth="1"/>
    <col min="6155" max="6155" width="13" style="92" bestFit="1" customWidth="1"/>
    <col min="6156" max="6156" width="8" style="92" bestFit="1" customWidth="1"/>
    <col min="6157" max="6400" width="11.42578125" style="92"/>
    <col min="6401" max="6401" width="26.85546875" style="92" customWidth="1"/>
    <col min="6402" max="6402" width="8.5703125" style="92" customWidth="1"/>
    <col min="6403" max="6403" width="33" style="92" customWidth="1"/>
    <col min="6404" max="6405" width="25.140625" style="92" customWidth="1"/>
    <col min="6406" max="6407" width="11.42578125" style="92"/>
    <col min="6408" max="6408" width="25.42578125" style="92" bestFit="1" customWidth="1"/>
    <col min="6409" max="6409" width="30" style="92" bestFit="1" customWidth="1"/>
    <col min="6410" max="6410" width="15.28515625" style="92" bestFit="1" customWidth="1"/>
    <col min="6411" max="6411" width="13" style="92" bestFit="1" customWidth="1"/>
    <col min="6412" max="6412" width="8" style="92" bestFit="1" customWidth="1"/>
    <col min="6413" max="6656" width="11.42578125" style="92"/>
    <col min="6657" max="6657" width="26.85546875" style="92" customWidth="1"/>
    <col min="6658" max="6658" width="8.5703125" style="92" customWidth="1"/>
    <col min="6659" max="6659" width="33" style="92" customWidth="1"/>
    <col min="6660" max="6661" width="25.140625" style="92" customWidth="1"/>
    <col min="6662" max="6663" width="11.42578125" style="92"/>
    <col min="6664" max="6664" width="25.42578125" style="92" bestFit="1" customWidth="1"/>
    <col min="6665" max="6665" width="30" style="92" bestFit="1" customWidth="1"/>
    <col min="6666" max="6666" width="15.28515625" style="92" bestFit="1" customWidth="1"/>
    <col min="6667" max="6667" width="13" style="92" bestFit="1" customWidth="1"/>
    <col min="6668" max="6668" width="8" style="92" bestFit="1" customWidth="1"/>
    <col min="6669" max="6912" width="11.42578125" style="92"/>
    <col min="6913" max="6913" width="26.85546875" style="92" customWidth="1"/>
    <col min="6914" max="6914" width="8.5703125" style="92" customWidth="1"/>
    <col min="6915" max="6915" width="33" style="92" customWidth="1"/>
    <col min="6916" max="6917" width="25.140625" style="92" customWidth="1"/>
    <col min="6918" max="6919" width="11.42578125" style="92"/>
    <col min="6920" max="6920" width="25.42578125" style="92" bestFit="1" customWidth="1"/>
    <col min="6921" max="6921" width="30" style="92" bestFit="1" customWidth="1"/>
    <col min="6922" max="6922" width="15.28515625" style="92" bestFit="1" customWidth="1"/>
    <col min="6923" max="6923" width="13" style="92" bestFit="1" customWidth="1"/>
    <col min="6924" max="6924" width="8" style="92" bestFit="1" customWidth="1"/>
    <col min="6925" max="7168" width="11.42578125" style="92"/>
    <col min="7169" max="7169" width="26.85546875" style="92" customWidth="1"/>
    <col min="7170" max="7170" width="8.5703125" style="92" customWidth="1"/>
    <col min="7171" max="7171" width="33" style="92" customWidth="1"/>
    <col min="7172" max="7173" width="25.140625" style="92" customWidth="1"/>
    <col min="7174" max="7175" width="11.42578125" style="92"/>
    <col min="7176" max="7176" width="25.42578125" style="92" bestFit="1" customWidth="1"/>
    <col min="7177" max="7177" width="30" style="92" bestFit="1" customWidth="1"/>
    <col min="7178" max="7178" width="15.28515625" style="92" bestFit="1" customWidth="1"/>
    <col min="7179" max="7179" width="13" style="92" bestFit="1" customWidth="1"/>
    <col min="7180" max="7180" width="8" style="92" bestFit="1" customWidth="1"/>
    <col min="7181" max="7424" width="11.42578125" style="92"/>
    <col min="7425" max="7425" width="26.85546875" style="92" customWidth="1"/>
    <col min="7426" max="7426" width="8.5703125" style="92" customWidth="1"/>
    <col min="7427" max="7427" width="33" style="92" customWidth="1"/>
    <col min="7428" max="7429" width="25.140625" style="92" customWidth="1"/>
    <col min="7430" max="7431" width="11.42578125" style="92"/>
    <col min="7432" max="7432" width="25.42578125" style="92" bestFit="1" customWidth="1"/>
    <col min="7433" max="7433" width="30" style="92" bestFit="1" customWidth="1"/>
    <col min="7434" max="7434" width="15.28515625" style="92" bestFit="1" customWidth="1"/>
    <col min="7435" max="7435" width="13" style="92" bestFit="1" customWidth="1"/>
    <col min="7436" max="7436" width="8" style="92" bestFit="1" customWidth="1"/>
    <col min="7437" max="7680" width="11.42578125" style="92"/>
    <col min="7681" max="7681" width="26.85546875" style="92" customWidth="1"/>
    <col min="7682" max="7682" width="8.5703125" style="92" customWidth="1"/>
    <col min="7683" max="7683" width="33" style="92" customWidth="1"/>
    <col min="7684" max="7685" width="25.140625" style="92" customWidth="1"/>
    <col min="7686" max="7687" width="11.42578125" style="92"/>
    <col min="7688" max="7688" width="25.42578125" style="92" bestFit="1" customWidth="1"/>
    <col min="7689" max="7689" width="30" style="92" bestFit="1" customWidth="1"/>
    <col min="7690" max="7690" width="15.28515625" style="92" bestFit="1" customWidth="1"/>
    <col min="7691" max="7691" width="13" style="92" bestFit="1" customWidth="1"/>
    <col min="7692" max="7692" width="8" style="92" bestFit="1" customWidth="1"/>
    <col min="7693" max="7936" width="11.42578125" style="92"/>
    <col min="7937" max="7937" width="26.85546875" style="92" customWidth="1"/>
    <col min="7938" max="7938" width="8.5703125" style="92" customWidth="1"/>
    <col min="7939" max="7939" width="33" style="92" customWidth="1"/>
    <col min="7940" max="7941" width="25.140625" style="92" customWidth="1"/>
    <col min="7942" max="7943" width="11.42578125" style="92"/>
    <col min="7944" max="7944" width="25.42578125" style="92" bestFit="1" customWidth="1"/>
    <col min="7945" max="7945" width="30" style="92" bestFit="1" customWidth="1"/>
    <col min="7946" max="7946" width="15.28515625" style="92" bestFit="1" customWidth="1"/>
    <col min="7947" max="7947" width="13" style="92" bestFit="1" customWidth="1"/>
    <col min="7948" max="7948" width="8" style="92" bestFit="1" customWidth="1"/>
    <col min="7949" max="8192" width="11.42578125" style="92"/>
    <col min="8193" max="8193" width="26.85546875" style="92" customWidth="1"/>
    <col min="8194" max="8194" width="8.5703125" style="92" customWidth="1"/>
    <col min="8195" max="8195" width="33" style="92" customWidth="1"/>
    <col min="8196" max="8197" width="25.140625" style="92" customWidth="1"/>
    <col min="8198" max="8199" width="11.42578125" style="92"/>
    <col min="8200" max="8200" width="25.42578125" style="92" bestFit="1" customWidth="1"/>
    <col min="8201" max="8201" width="30" style="92" bestFit="1" customWidth="1"/>
    <col min="8202" max="8202" width="15.28515625" style="92" bestFit="1" customWidth="1"/>
    <col min="8203" max="8203" width="13" style="92" bestFit="1" customWidth="1"/>
    <col min="8204" max="8204" width="8" style="92" bestFit="1" customWidth="1"/>
    <col min="8205" max="8448" width="11.42578125" style="92"/>
    <col min="8449" max="8449" width="26.85546875" style="92" customWidth="1"/>
    <col min="8450" max="8450" width="8.5703125" style="92" customWidth="1"/>
    <col min="8451" max="8451" width="33" style="92" customWidth="1"/>
    <col min="8452" max="8453" width="25.140625" style="92" customWidth="1"/>
    <col min="8454" max="8455" width="11.42578125" style="92"/>
    <col min="8456" max="8456" width="25.42578125" style="92" bestFit="1" customWidth="1"/>
    <col min="8457" max="8457" width="30" style="92" bestFit="1" customWidth="1"/>
    <col min="8458" max="8458" width="15.28515625" style="92" bestFit="1" customWidth="1"/>
    <col min="8459" max="8459" width="13" style="92" bestFit="1" customWidth="1"/>
    <col min="8460" max="8460" width="8" style="92" bestFit="1" customWidth="1"/>
    <col min="8461" max="8704" width="11.42578125" style="92"/>
    <col min="8705" max="8705" width="26.85546875" style="92" customWidth="1"/>
    <col min="8706" max="8706" width="8.5703125" style="92" customWidth="1"/>
    <col min="8707" max="8707" width="33" style="92" customWidth="1"/>
    <col min="8708" max="8709" width="25.140625" style="92" customWidth="1"/>
    <col min="8710" max="8711" width="11.42578125" style="92"/>
    <col min="8712" max="8712" width="25.42578125" style="92" bestFit="1" customWidth="1"/>
    <col min="8713" max="8713" width="30" style="92" bestFit="1" customWidth="1"/>
    <col min="8714" max="8714" width="15.28515625" style="92" bestFit="1" customWidth="1"/>
    <col min="8715" max="8715" width="13" style="92" bestFit="1" customWidth="1"/>
    <col min="8716" max="8716" width="8" style="92" bestFit="1" customWidth="1"/>
    <col min="8717" max="8960" width="11.42578125" style="92"/>
    <col min="8961" max="8961" width="26.85546875" style="92" customWidth="1"/>
    <col min="8962" max="8962" width="8.5703125" style="92" customWidth="1"/>
    <col min="8963" max="8963" width="33" style="92" customWidth="1"/>
    <col min="8964" max="8965" width="25.140625" style="92" customWidth="1"/>
    <col min="8966" max="8967" width="11.42578125" style="92"/>
    <col min="8968" max="8968" width="25.42578125" style="92" bestFit="1" customWidth="1"/>
    <col min="8969" max="8969" width="30" style="92" bestFit="1" customWidth="1"/>
    <col min="8970" max="8970" width="15.28515625" style="92" bestFit="1" customWidth="1"/>
    <col min="8971" max="8971" width="13" style="92" bestFit="1" customWidth="1"/>
    <col min="8972" max="8972" width="8" style="92" bestFit="1" customWidth="1"/>
    <col min="8973" max="9216" width="11.42578125" style="92"/>
    <col min="9217" max="9217" width="26.85546875" style="92" customWidth="1"/>
    <col min="9218" max="9218" width="8.5703125" style="92" customWidth="1"/>
    <col min="9219" max="9219" width="33" style="92" customWidth="1"/>
    <col min="9220" max="9221" width="25.140625" style="92" customWidth="1"/>
    <col min="9222" max="9223" width="11.42578125" style="92"/>
    <col min="9224" max="9224" width="25.42578125" style="92" bestFit="1" customWidth="1"/>
    <col min="9225" max="9225" width="30" style="92" bestFit="1" customWidth="1"/>
    <col min="9226" max="9226" width="15.28515625" style="92" bestFit="1" customWidth="1"/>
    <col min="9227" max="9227" width="13" style="92" bestFit="1" customWidth="1"/>
    <col min="9228" max="9228" width="8" style="92" bestFit="1" customWidth="1"/>
    <col min="9229" max="9472" width="11.42578125" style="92"/>
    <col min="9473" max="9473" width="26.85546875" style="92" customWidth="1"/>
    <col min="9474" max="9474" width="8.5703125" style="92" customWidth="1"/>
    <col min="9475" max="9475" width="33" style="92" customWidth="1"/>
    <col min="9476" max="9477" width="25.140625" style="92" customWidth="1"/>
    <col min="9478" max="9479" width="11.42578125" style="92"/>
    <col min="9480" max="9480" width="25.42578125" style="92" bestFit="1" customWidth="1"/>
    <col min="9481" max="9481" width="30" style="92" bestFit="1" customWidth="1"/>
    <col min="9482" max="9482" width="15.28515625" style="92" bestFit="1" customWidth="1"/>
    <col min="9483" max="9483" width="13" style="92" bestFit="1" customWidth="1"/>
    <col min="9484" max="9484" width="8" style="92" bestFit="1" customWidth="1"/>
    <col min="9485" max="9728" width="11.42578125" style="92"/>
    <col min="9729" max="9729" width="26.85546875" style="92" customWidth="1"/>
    <col min="9730" max="9730" width="8.5703125" style="92" customWidth="1"/>
    <col min="9731" max="9731" width="33" style="92" customWidth="1"/>
    <col min="9732" max="9733" width="25.140625" style="92" customWidth="1"/>
    <col min="9734" max="9735" width="11.42578125" style="92"/>
    <col min="9736" max="9736" width="25.42578125" style="92" bestFit="1" customWidth="1"/>
    <col min="9737" max="9737" width="30" style="92" bestFit="1" customWidth="1"/>
    <col min="9738" max="9738" width="15.28515625" style="92" bestFit="1" customWidth="1"/>
    <col min="9739" max="9739" width="13" style="92" bestFit="1" customWidth="1"/>
    <col min="9740" max="9740" width="8" style="92" bestFit="1" customWidth="1"/>
    <col min="9741" max="9984" width="11.42578125" style="92"/>
    <col min="9985" max="9985" width="26.85546875" style="92" customWidth="1"/>
    <col min="9986" max="9986" width="8.5703125" style="92" customWidth="1"/>
    <col min="9987" max="9987" width="33" style="92" customWidth="1"/>
    <col min="9988" max="9989" width="25.140625" style="92" customWidth="1"/>
    <col min="9990" max="9991" width="11.42578125" style="92"/>
    <col min="9992" max="9992" width="25.42578125" style="92" bestFit="1" customWidth="1"/>
    <col min="9993" max="9993" width="30" style="92" bestFit="1" customWidth="1"/>
    <col min="9994" max="9994" width="15.28515625" style="92" bestFit="1" customWidth="1"/>
    <col min="9995" max="9995" width="13" style="92" bestFit="1" customWidth="1"/>
    <col min="9996" max="9996" width="8" style="92" bestFit="1" customWidth="1"/>
    <col min="9997" max="10240" width="11.42578125" style="92"/>
    <col min="10241" max="10241" width="26.85546875" style="92" customWidth="1"/>
    <col min="10242" max="10242" width="8.5703125" style="92" customWidth="1"/>
    <col min="10243" max="10243" width="33" style="92" customWidth="1"/>
    <col min="10244" max="10245" width="25.140625" style="92" customWidth="1"/>
    <col min="10246" max="10247" width="11.42578125" style="92"/>
    <col min="10248" max="10248" width="25.42578125" style="92" bestFit="1" customWidth="1"/>
    <col min="10249" max="10249" width="30" style="92" bestFit="1" customWidth="1"/>
    <col min="10250" max="10250" width="15.28515625" style="92" bestFit="1" customWidth="1"/>
    <col min="10251" max="10251" width="13" style="92" bestFit="1" customWidth="1"/>
    <col min="10252" max="10252" width="8" style="92" bestFit="1" customWidth="1"/>
    <col min="10253" max="10496" width="11.42578125" style="92"/>
    <col min="10497" max="10497" width="26.85546875" style="92" customWidth="1"/>
    <col min="10498" max="10498" width="8.5703125" style="92" customWidth="1"/>
    <col min="10499" max="10499" width="33" style="92" customWidth="1"/>
    <col min="10500" max="10501" width="25.140625" style="92" customWidth="1"/>
    <col min="10502" max="10503" width="11.42578125" style="92"/>
    <col min="10504" max="10504" width="25.42578125" style="92" bestFit="1" customWidth="1"/>
    <col min="10505" max="10505" width="30" style="92" bestFit="1" customWidth="1"/>
    <col min="10506" max="10506" width="15.28515625" style="92" bestFit="1" customWidth="1"/>
    <col min="10507" max="10507" width="13" style="92" bestFit="1" customWidth="1"/>
    <col min="10508" max="10508" width="8" style="92" bestFit="1" customWidth="1"/>
    <col min="10509" max="10752" width="11.42578125" style="92"/>
    <col min="10753" max="10753" width="26.85546875" style="92" customWidth="1"/>
    <col min="10754" max="10754" width="8.5703125" style="92" customWidth="1"/>
    <col min="10755" max="10755" width="33" style="92" customWidth="1"/>
    <col min="10756" max="10757" width="25.140625" style="92" customWidth="1"/>
    <col min="10758" max="10759" width="11.42578125" style="92"/>
    <col min="10760" max="10760" width="25.42578125" style="92" bestFit="1" customWidth="1"/>
    <col min="10761" max="10761" width="30" style="92" bestFit="1" customWidth="1"/>
    <col min="10762" max="10762" width="15.28515625" style="92" bestFit="1" customWidth="1"/>
    <col min="10763" max="10763" width="13" style="92" bestFit="1" customWidth="1"/>
    <col min="10764" max="10764" width="8" style="92" bestFit="1" customWidth="1"/>
    <col min="10765" max="11008" width="11.42578125" style="92"/>
    <col min="11009" max="11009" width="26.85546875" style="92" customWidth="1"/>
    <col min="11010" max="11010" width="8.5703125" style="92" customWidth="1"/>
    <col min="11011" max="11011" width="33" style="92" customWidth="1"/>
    <col min="11012" max="11013" width="25.140625" style="92" customWidth="1"/>
    <col min="11014" max="11015" width="11.42578125" style="92"/>
    <col min="11016" max="11016" width="25.42578125" style="92" bestFit="1" customWidth="1"/>
    <col min="11017" max="11017" width="30" style="92" bestFit="1" customWidth="1"/>
    <col min="11018" max="11018" width="15.28515625" style="92" bestFit="1" customWidth="1"/>
    <col min="11019" max="11019" width="13" style="92" bestFit="1" customWidth="1"/>
    <col min="11020" max="11020" width="8" style="92" bestFit="1" customWidth="1"/>
    <col min="11021" max="11264" width="11.42578125" style="92"/>
    <col min="11265" max="11265" width="26.85546875" style="92" customWidth="1"/>
    <col min="11266" max="11266" width="8.5703125" style="92" customWidth="1"/>
    <col min="11267" max="11267" width="33" style="92" customWidth="1"/>
    <col min="11268" max="11269" width="25.140625" style="92" customWidth="1"/>
    <col min="11270" max="11271" width="11.42578125" style="92"/>
    <col min="11272" max="11272" width="25.42578125" style="92" bestFit="1" customWidth="1"/>
    <col min="11273" max="11273" width="30" style="92" bestFit="1" customWidth="1"/>
    <col min="11274" max="11274" width="15.28515625" style="92" bestFit="1" customWidth="1"/>
    <col min="11275" max="11275" width="13" style="92" bestFit="1" customWidth="1"/>
    <col min="11276" max="11276" width="8" style="92" bestFit="1" customWidth="1"/>
    <col min="11277" max="11520" width="11.42578125" style="92"/>
    <col min="11521" max="11521" width="26.85546875" style="92" customWidth="1"/>
    <col min="11522" max="11522" width="8.5703125" style="92" customWidth="1"/>
    <col min="11523" max="11523" width="33" style="92" customWidth="1"/>
    <col min="11524" max="11525" width="25.140625" style="92" customWidth="1"/>
    <col min="11526" max="11527" width="11.42578125" style="92"/>
    <col min="11528" max="11528" width="25.42578125" style="92" bestFit="1" customWidth="1"/>
    <col min="11529" max="11529" width="30" style="92" bestFit="1" customWidth="1"/>
    <col min="11530" max="11530" width="15.28515625" style="92" bestFit="1" customWidth="1"/>
    <col min="11531" max="11531" width="13" style="92" bestFit="1" customWidth="1"/>
    <col min="11532" max="11532" width="8" style="92" bestFit="1" customWidth="1"/>
    <col min="11533" max="11776" width="11.42578125" style="92"/>
    <col min="11777" max="11777" width="26.85546875" style="92" customWidth="1"/>
    <col min="11778" max="11778" width="8.5703125" style="92" customWidth="1"/>
    <col min="11779" max="11779" width="33" style="92" customWidth="1"/>
    <col min="11780" max="11781" width="25.140625" style="92" customWidth="1"/>
    <col min="11782" max="11783" width="11.42578125" style="92"/>
    <col min="11784" max="11784" width="25.42578125" style="92" bestFit="1" customWidth="1"/>
    <col min="11785" max="11785" width="30" style="92" bestFit="1" customWidth="1"/>
    <col min="11786" max="11786" width="15.28515625" style="92" bestFit="1" customWidth="1"/>
    <col min="11787" max="11787" width="13" style="92" bestFit="1" customWidth="1"/>
    <col min="11788" max="11788" width="8" style="92" bestFit="1" customWidth="1"/>
    <col min="11789" max="12032" width="11.42578125" style="92"/>
    <col min="12033" max="12033" width="26.85546875" style="92" customWidth="1"/>
    <col min="12034" max="12034" width="8.5703125" style="92" customWidth="1"/>
    <col min="12035" max="12035" width="33" style="92" customWidth="1"/>
    <col min="12036" max="12037" width="25.140625" style="92" customWidth="1"/>
    <col min="12038" max="12039" width="11.42578125" style="92"/>
    <col min="12040" max="12040" width="25.42578125" style="92" bestFit="1" customWidth="1"/>
    <col min="12041" max="12041" width="30" style="92" bestFit="1" customWidth="1"/>
    <col min="12042" max="12042" width="15.28515625" style="92" bestFit="1" customWidth="1"/>
    <col min="12043" max="12043" width="13" style="92" bestFit="1" customWidth="1"/>
    <col min="12044" max="12044" width="8" style="92" bestFit="1" customWidth="1"/>
    <col min="12045" max="12288" width="11.42578125" style="92"/>
    <col min="12289" max="12289" width="26.85546875" style="92" customWidth="1"/>
    <col min="12290" max="12290" width="8.5703125" style="92" customWidth="1"/>
    <col min="12291" max="12291" width="33" style="92" customWidth="1"/>
    <col min="12292" max="12293" width="25.140625" style="92" customWidth="1"/>
    <col min="12294" max="12295" width="11.42578125" style="92"/>
    <col min="12296" max="12296" width="25.42578125" style="92" bestFit="1" customWidth="1"/>
    <col min="12297" max="12297" width="30" style="92" bestFit="1" customWidth="1"/>
    <col min="12298" max="12298" width="15.28515625" style="92" bestFit="1" customWidth="1"/>
    <col min="12299" max="12299" width="13" style="92" bestFit="1" customWidth="1"/>
    <col min="12300" max="12300" width="8" style="92" bestFit="1" customWidth="1"/>
    <col min="12301" max="12544" width="11.42578125" style="92"/>
    <col min="12545" max="12545" width="26.85546875" style="92" customWidth="1"/>
    <col min="12546" max="12546" width="8.5703125" style="92" customWidth="1"/>
    <col min="12547" max="12547" width="33" style="92" customWidth="1"/>
    <col min="12548" max="12549" width="25.140625" style="92" customWidth="1"/>
    <col min="12550" max="12551" width="11.42578125" style="92"/>
    <col min="12552" max="12552" width="25.42578125" style="92" bestFit="1" customWidth="1"/>
    <col min="12553" max="12553" width="30" style="92" bestFit="1" customWidth="1"/>
    <col min="12554" max="12554" width="15.28515625" style="92" bestFit="1" customWidth="1"/>
    <col min="12555" max="12555" width="13" style="92" bestFit="1" customWidth="1"/>
    <col min="12556" max="12556" width="8" style="92" bestFit="1" customWidth="1"/>
    <col min="12557" max="12800" width="11.42578125" style="92"/>
    <col min="12801" max="12801" width="26.85546875" style="92" customWidth="1"/>
    <col min="12802" max="12802" width="8.5703125" style="92" customWidth="1"/>
    <col min="12803" max="12803" width="33" style="92" customWidth="1"/>
    <col min="12804" max="12805" width="25.140625" style="92" customWidth="1"/>
    <col min="12806" max="12807" width="11.42578125" style="92"/>
    <col min="12808" max="12808" width="25.42578125" style="92" bestFit="1" customWidth="1"/>
    <col min="12809" max="12809" width="30" style="92" bestFit="1" customWidth="1"/>
    <col min="12810" max="12810" width="15.28515625" style="92" bestFit="1" customWidth="1"/>
    <col min="12811" max="12811" width="13" style="92" bestFit="1" customWidth="1"/>
    <col min="12812" max="12812" width="8" style="92" bestFit="1" customWidth="1"/>
    <col min="12813" max="13056" width="11.42578125" style="92"/>
    <col min="13057" max="13057" width="26.85546875" style="92" customWidth="1"/>
    <col min="13058" max="13058" width="8.5703125" style="92" customWidth="1"/>
    <col min="13059" max="13059" width="33" style="92" customWidth="1"/>
    <col min="13060" max="13061" width="25.140625" style="92" customWidth="1"/>
    <col min="13062" max="13063" width="11.42578125" style="92"/>
    <col min="13064" max="13064" width="25.42578125" style="92" bestFit="1" customWidth="1"/>
    <col min="13065" max="13065" width="30" style="92" bestFit="1" customWidth="1"/>
    <col min="13066" max="13066" width="15.28515625" style="92" bestFit="1" customWidth="1"/>
    <col min="13067" max="13067" width="13" style="92" bestFit="1" customWidth="1"/>
    <col min="13068" max="13068" width="8" style="92" bestFit="1" customWidth="1"/>
    <col min="13069" max="13312" width="11.42578125" style="92"/>
    <col min="13313" max="13313" width="26.85546875" style="92" customWidth="1"/>
    <col min="13314" max="13314" width="8.5703125" style="92" customWidth="1"/>
    <col min="13315" max="13315" width="33" style="92" customWidth="1"/>
    <col min="13316" max="13317" width="25.140625" style="92" customWidth="1"/>
    <col min="13318" max="13319" width="11.42578125" style="92"/>
    <col min="13320" max="13320" width="25.42578125" style="92" bestFit="1" customWidth="1"/>
    <col min="13321" max="13321" width="30" style="92" bestFit="1" customWidth="1"/>
    <col min="13322" max="13322" width="15.28515625" style="92" bestFit="1" customWidth="1"/>
    <col min="13323" max="13323" width="13" style="92" bestFit="1" customWidth="1"/>
    <col min="13324" max="13324" width="8" style="92" bestFit="1" customWidth="1"/>
    <col min="13325" max="13568" width="11.42578125" style="92"/>
    <col min="13569" max="13569" width="26.85546875" style="92" customWidth="1"/>
    <col min="13570" max="13570" width="8.5703125" style="92" customWidth="1"/>
    <col min="13571" max="13571" width="33" style="92" customWidth="1"/>
    <col min="13572" max="13573" width="25.140625" style="92" customWidth="1"/>
    <col min="13574" max="13575" width="11.42578125" style="92"/>
    <col min="13576" max="13576" width="25.42578125" style="92" bestFit="1" customWidth="1"/>
    <col min="13577" max="13577" width="30" style="92" bestFit="1" customWidth="1"/>
    <col min="13578" max="13578" width="15.28515625" style="92" bestFit="1" customWidth="1"/>
    <col min="13579" max="13579" width="13" style="92" bestFit="1" customWidth="1"/>
    <col min="13580" max="13580" width="8" style="92" bestFit="1" customWidth="1"/>
    <col min="13581" max="13824" width="11.42578125" style="92"/>
    <col min="13825" max="13825" width="26.85546875" style="92" customWidth="1"/>
    <col min="13826" max="13826" width="8.5703125" style="92" customWidth="1"/>
    <col min="13827" max="13827" width="33" style="92" customWidth="1"/>
    <col min="13828" max="13829" width="25.140625" style="92" customWidth="1"/>
    <col min="13830" max="13831" width="11.42578125" style="92"/>
    <col min="13832" max="13832" width="25.42578125" style="92" bestFit="1" customWidth="1"/>
    <col min="13833" max="13833" width="30" style="92" bestFit="1" customWidth="1"/>
    <col min="13834" max="13834" width="15.28515625" style="92" bestFit="1" customWidth="1"/>
    <col min="13835" max="13835" width="13" style="92" bestFit="1" customWidth="1"/>
    <col min="13836" max="13836" width="8" style="92" bestFit="1" customWidth="1"/>
    <col min="13837" max="14080" width="11.42578125" style="92"/>
    <col min="14081" max="14081" width="26.85546875" style="92" customWidth="1"/>
    <col min="14082" max="14082" width="8.5703125" style="92" customWidth="1"/>
    <col min="14083" max="14083" width="33" style="92" customWidth="1"/>
    <col min="14084" max="14085" width="25.140625" style="92" customWidth="1"/>
    <col min="14086" max="14087" width="11.42578125" style="92"/>
    <col min="14088" max="14088" width="25.42578125" style="92" bestFit="1" customWidth="1"/>
    <col min="14089" max="14089" width="30" style="92" bestFit="1" customWidth="1"/>
    <col min="14090" max="14090" width="15.28515625" style="92" bestFit="1" customWidth="1"/>
    <col min="14091" max="14091" width="13" style="92" bestFit="1" customWidth="1"/>
    <col min="14092" max="14092" width="8" style="92" bestFit="1" customWidth="1"/>
    <col min="14093" max="14336" width="11.42578125" style="92"/>
    <col min="14337" max="14337" width="26.85546875" style="92" customWidth="1"/>
    <col min="14338" max="14338" width="8.5703125" style="92" customWidth="1"/>
    <col min="14339" max="14339" width="33" style="92" customWidth="1"/>
    <col min="14340" max="14341" width="25.140625" style="92" customWidth="1"/>
    <col min="14342" max="14343" width="11.42578125" style="92"/>
    <col min="14344" max="14344" width="25.42578125" style="92" bestFit="1" customWidth="1"/>
    <col min="14345" max="14345" width="30" style="92" bestFit="1" customWidth="1"/>
    <col min="14346" max="14346" width="15.28515625" style="92" bestFit="1" customWidth="1"/>
    <col min="14347" max="14347" width="13" style="92" bestFit="1" customWidth="1"/>
    <col min="14348" max="14348" width="8" style="92" bestFit="1" customWidth="1"/>
    <col min="14349" max="14592" width="11.42578125" style="92"/>
    <col min="14593" max="14593" width="26.85546875" style="92" customWidth="1"/>
    <col min="14594" max="14594" width="8.5703125" style="92" customWidth="1"/>
    <col min="14595" max="14595" width="33" style="92" customWidth="1"/>
    <col min="14596" max="14597" width="25.140625" style="92" customWidth="1"/>
    <col min="14598" max="14599" width="11.42578125" style="92"/>
    <col min="14600" max="14600" width="25.42578125" style="92" bestFit="1" customWidth="1"/>
    <col min="14601" max="14601" width="30" style="92" bestFit="1" customWidth="1"/>
    <col min="14602" max="14602" width="15.28515625" style="92" bestFit="1" customWidth="1"/>
    <col min="14603" max="14603" width="13" style="92" bestFit="1" customWidth="1"/>
    <col min="14604" max="14604" width="8" style="92" bestFit="1" customWidth="1"/>
    <col min="14605" max="14848" width="11.42578125" style="92"/>
    <col min="14849" max="14849" width="26.85546875" style="92" customWidth="1"/>
    <col min="14850" max="14850" width="8.5703125" style="92" customWidth="1"/>
    <col min="14851" max="14851" width="33" style="92" customWidth="1"/>
    <col min="14852" max="14853" width="25.140625" style="92" customWidth="1"/>
    <col min="14854" max="14855" width="11.42578125" style="92"/>
    <col min="14856" max="14856" width="25.42578125" style="92" bestFit="1" customWidth="1"/>
    <col min="14857" max="14857" width="30" style="92" bestFit="1" customWidth="1"/>
    <col min="14858" max="14858" width="15.28515625" style="92" bestFit="1" customWidth="1"/>
    <col min="14859" max="14859" width="13" style="92" bestFit="1" customWidth="1"/>
    <col min="14860" max="14860" width="8" style="92" bestFit="1" customWidth="1"/>
    <col min="14861" max="15104" width="11.42578125" style="92"/>
    <col min="15105" max="15105" width="26.85546875" style="92" customWidth="1"/>
    <col min="15106" max="15106" width="8.5703125" style="92" customWidth="1"/>
    <col min="15107" max="15107" width="33" style="92" customWidth="1"/>
    <col min="15108" max="15109" width="25.140625" style="92" customWidth="1"/>
    <col min="15110" max="15111" width="11.42578125" style="92"/>
    <col min="15112" max="15112" width="25.42578125" style="92" bestFit="1" customWidth="1"/>
    <col min="15113" max="15113" width="30" style="92" bestFit="1" customWidth="1"/>
    <col min="15114" max="15114" width="15.28515625" style="92" bestFit="1" customWidth="1"/>
    <col min="15115" max="15115" width="13" style="92" bestFit="1" customWidth="1"/>
    <col min="15116" max="15116" width="8" style="92" bestFit="1" customWidth="1"/>
    <col min="15117" max="15360" width="11.42578125" style="92"/>
    <col min="15361" max="15361" width="26.85546875" style="92" customWidth="1"/>
    <col min="15362" max="15362" width="8.5703125" style="92" customWidth="1"/>
    <col min="15363" max="15363" width="33" style="92" customWidth="1"/>
    <col min="15364" max="15365" width="25.140625" style="92" customWidth="1"/>
    <col min="15366" max="15367" width="11.42578125" style="92"/>
    <col min="15368" max="15368" width="25.42578125" style="92" bestFit="1" customWidth="1"/>
    <col min="15369" max="15369" width="30" style="92" bestFit="1" customWidth="1"/>
    <col min="15370" max="15370" width="15.28515625" style="92" bestFit="1" customWidth="1"/>
    <col min="15371" max="15371" width="13" style="92" bestFit="1" customWidth="1"/>
    <col min="15372" max="15372" width="8" style="92" bestFit="1" customWidth="1"/>
    <col min="15373" max="15616" width="11.42578125" style="92"/>
    <col min="15617" max="15617" width="26.85546875" style="92" customWidth="1"/>
    <col min="15618" max="15618" width="8.5703125" style="92" customWidth="1"/>
    <col min="15619" max="15619" width="33" style="92" customWidth="1"/>
    <col min="15620" max="15621" width="25.140625" style="92" customWidth="1"/>
    <col min="15622" max="15623" width="11.42578125" style="92"/>
    <col min="15624" max="15624" width="25.42578125" style="92" bestFit="1" customWidth="1"/>
    <col min="15625" max="15625" width="30" style="92" bestFit="1" customWidth="1"/>
    <col min="15626" max="15626" width="15.28515625" style="92" bestFit="1" customWidth="1"/>
    <col min="15627" max="15627" width="13" style="92" bestFit="1" customWidth="1"/>
    <col min="15628" max="15628" width="8" style="92" bestFit="1" customWidth="1"/>
    <col min="15629" max="15872" width="11.42578125" style="92"/>
    <col min="15873" max="15873" width="26.85546875" style="92" customWidth="1"/>
    <col min="15874" max="15874" width="8.5703125" style="92" customWidth="1"/>
    <col min="15875" max="15875" width="33" style="92" customWidth="1"/>
    <col min="15876" max="15877" width="25.140625" style="92" customWidth="1"/>
    <col min="15878" max="15879" width="11.42578125" style="92"/>
    <col min="15880" max="15880" width="25.42578125" style="92" bestFit="1" customWidth="1"/>
    <col min="15881" max="15881" width="30" style="92" bestFit="1" customWidth="1"/>
    <col min="15882" max="15882" width="15.28515625" style="92" bestFit="1" customWidth="1"/>
    <col min="15883" max="15883" width="13" style="92" bestFit="1" customWidth="1"/>
    <col min="15884" max="15884" width="8" style="92" bestFit="1" customWidth="1"/>
    <col min="15885" max="16128" width="11.42578125" style="92"/>
    <col min="16129" max="16129" width="26.85546875" style="92" customWidth="1"/>
    <col min="16130" max="16130" width="8.5703125" style="92" customWidth="1"/>
    <col min="16131" max="16131" width="33" style="92" customWidth="1"/>
    <col min="16132" max="16133" width="25.140625" style="92" customWidth="1"/>
    <col min="16134" max="16135" width="11.42578125" style="92"/>
    <col min="16136" max="16136" width="25.42578125" style="92" bestFit="1" customWidth="1"/>
    <col min="16137" max="16137" width="30" style="92" bestFit="1" customWidth="1"/>
    <col min="16138" max="16138" width="15.28515625" style="92" bestFit="1" customWidth="1"/>
    <col min="16139" max="16139" width="13" style="92" bestFit="1" customWidth="1"/>
    <col min="16140" max="16140" width="8" style="92" bestFit="1" customWidth="1"/>
    <col min="16141" max="16384" width="11.42578125" style="92"/>
  </cols>
  <sheetData>
    <row r="1" spans="1:7" x14ac:dyDescent="0.25">
      <c r="B1" s="93" t="s">
        <v>1299</v>
      </c>
      <c r="C1" s="94" t="s">
        <v>1300</v>
      </c>
      <c r="D1" s="95" t="s">
        <v>1301</v>
      </c>
      <c r="E1" s="95" t="s">
        <v>1302</v>
      </c>
      <c r="F1" s="96" t="s">
        <v>1300</v>
      </c>
      <c r="G1" s="97"/>
    </row>
    <row r="2" spans="1:7" x14ac:dyDescent="0.25">
      <c r="B2" s="93">
        <v>2</v>
      </c>
      <c r="C2" s="94" t="s">
        <v>1303</v>
      </c>
      <c r="D2" s="98">
        <v>9.7100000000000009</v>
      </c>
      <c r="E2" s="99">
        <v>6.41</v>
      </c>
      <c r="F2" s="96">
        <v>0.66</v>
      </c>
      <c r="G2" s="97"/>
    </row>
    <row r="3" spans="1:7" x14ac:dyDescent="0.25">
      <c r="B3" s="93">
        <v>5</v>
      </c>
      <c r="C3" s="94" t="s">
        <v>1304</v>
      </c>
      <c r="D3" s="98">
        <v>8.98</v>
      </c>
      <c r="E3" s="99">
        <v>5.93</v>
      </c>
      <c r="F3" s="96">
        <v>0.66</v>
      </c>
      <c r="G3" s="97"/>
    </row>
    <row r="4" spans="1:7" x14ac:dyDescent="0.25">
      <c r="B4" s="93">
        <v>8</v>
      </c>
      <c r="C4" s="94" t="s">
        <v>1305</v>
      </c>
      <c r="D4" s="99">
        <v>8.31</v>
      </c>
      <c r="E4" s="99">
        <v>5.48</v>
      </c>
      <c r="F4" s="96">
        <v>0.66</v>
      </c>
      <c r="G4" s="97"/>
    </row>
    <row r="5" spans="1:7" x14ac:dyDescent="0.25">
      <c r="B5" s="93">
        <v>1</v>
      </c>
      <c r="C5" s="94" t="s">
        <v>1306</v>
      </c>
      <c r="D5" s="98">
        <v>8.98</v>
      </c>
      <c r="E5" s="99">
        <v>5.93</v>
      </c>
      <c r="F5" s="96">
        <v>0.66</v>
      </c>
      <c r="G5" s="97"/>
    </row>
    <row r="6" spans="1:7" x14ac:dyDescent="0.25">
      <c r="B6" s="93">
        <v>4</v>
      </c>
      <c r="C6" s="94" t="s">
        <v>1307</v>
      </c>
      <c r="D6" s="99">
        <v>8.31</v>
      </c>
      <c r="E6" s="99">
        <v>5.48</v>
      </c>
      <c r="F6" s="96">
        <v>0.66</v>
      </c>
      <c r="G6" s="97"/>
    </row>
    <row r="7" spans="1:7" x14ac:dyDescent="0.25">
      <c r="B7" s="93">
        <v>7</v>
      </c>
      <c r="C7" s="94" t="s">
        <v>1308</v>
      </c>
      <c r="D7" s="99">
        <v>7.99</v>
      </c>
      <c r="E7" s="99">
        <v>5.27</v>
      </c>
      <c r="F7" s="96">
        <v>0.66</v>
      </c>
      <c r="G7" s="97"/>
    </row>
    <row r="9" spans="1:7" x14ac:dyDescent="0.25">
      <c r="C9" s="92" t="s">
        <v>1309</v>
      </c>
      <c r="D9" s="100">
        <v>3.27</v>
      </c>
      <c r="E9" s="100">
        <v>0.98</v>
      </c>
      <c r="F9" s="97">
        <v>0.3</v>
      </c>
    </row>
    <row r="14" spans="1:7" x14ac:dyDescent="0.25">
      <c r="B14" s="101"/>
    </row>
    <row r="15" spans="1:7" x14ac:dyDescent="0.25">
      <c r="A15" s="102"/>
      <c r="B15" s="103"/>
      <c r="C15" s="103"/>
      <c r="D15" s="103"/>
    </row>
    <row r="16" spans="1:7" x14ac:dyDescent="0.25">
      <c r="A16" s="104" t="s">
        <v>1310</v>
      </c>
      <c r="B16" s="105">
        <f>IF('CALCUL PSU'!G6="Oui",1,0)</f>
        <v>0</v>
      </c>
      <c r="C16" s="100" t="s">
        <v>1311</v>
      </c>
      <c r="D16" s="103"/>
    </row>
    <row r="17" spans="1:3" x14ac:dyDescent="0.25">
      <c r="A17" s="106" t="s">
        <v>1312</v>
      </c>
      <c r="B17" s="105">
        <f>IF('CALCUL PSU'!I6="Oui",1,0)</f>
        <v>0</v>
      </c>
      <c r="C17" s="92" t="s">
        <v>1313</v>
      </c>
    </row>
    <row r="19" spans="1:3" x14ac:dyDescent="0.25">
      <c r="A19" s="106" t="s">
        <v>1314</v>
      </c>
      <c r="B19" s="107">
        <v>1</v>
      </c>
      <c r="C19" s="107">
        <f>IF(B16+B17=2,1,0)</f>
        <v>0</v>
      </c>
    </row>
    <row r="20" spans="1:3" x14ac:dyDescent="0.25">
      <c r="A20" s="106" t="s">
        <v>1315</v>
      </c>
      <c r="B20" s="107">
        <v>1</v>
      </c>
      <c r="C20" s="107" t="e">
        <f>IF('CALCUL PSU'!F10&lt;=107%,1,0)</f>
        <v>#DIV/0!</v>
      </c>
    </row>
    <row r="21" spans="1:3" x14ac:dyDescent="0.25">
      <c r="A21" s="106" t="s">
        <v>1316</v>
      </c>
      <c r="B21" s="107">
        <v>4</v>
      </c>
      <c r="C21" s="107" t="e">
        <f>IF(AND('CALCUL PSU'!F10&gt;107%,'CALCUL PSU'!F10&lt;=117%),4,0)</f>
        <v>#DIV/0!</v>
      </c>
    </row>
    <row r="22" spans="1:3" x14ac:dyDescent="0.25">
      <c r="A22" s="106" t="s">
        <v>1317</v>
      </c>
      <c r="B22" s="107">
        <v>7</v>
      </c>
      <c r="C22" s="107" t="e">
        <f>IF('CALCUL PSU'!F10&gt;117%,7,0)</f>
        <v>#DIV/0!</v>
      </c>
    </row>
    <row r="23" spans="1:3" x14ac:dyDescent="0.25">
      <c r="A23" s="106" t="s">
        <v>1318</v>
      </c>
      <c r="B23" s="106"/>
      <c r="C23" s="105" t="e">
        <f>SUM(C19:C22)</f>
        <v>#DIV/0!</v>
      </c>
    </row>
    <row r="25" spans="1:3" x14ac:dyDescent="0.25">
      <c r="A25" s="92" t="s">
        <v>1319</v>
      </c>
      <c r="B25" s="108" t="e">
        <f>C23</f>
        <v>#DIV/0!</v>
      </c>
      <c r="C25" s="92" t="e">
        <f>VLOOKUP($B$25,$B$2:$C$7,2,0)</f>
        <v>#DIV/0!</v>
      </c>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37"/>
  <sheetViews>
    <sheetView topLeftCell="U1" zoomScaleNormal="100" workbookViewId="0">
      <selection activeCell="D31" sqref="D31"/>
    </sheetView>
  </sheetViews>
  <sheetFormatPr baseColWidth="10" defaultRowHeight="15" x14ac:dyDescent="0.25"/>
  <cols>
    <col min="1" max="1" width="19.85546875" style="3" customWidth="1"/>
    <col min="2" max="2" width="11.42578125" style="3"/>
    <col min="3" max="3" width="26.42578125" style="3" customWidth="1"/>
    <col min="4" max="4" width="11.42578125" style="3"/>
    <col min="5" max="5" width="11.7109375" style="34" bestFit="1" customWidth="1"/>
    <col min="6" max="6" width="13.85546875" style="34" bestFit="1" customWidth="1"/>
    <col min="7" max="8" width="12.85546875" style="34" bestFit="1" customWidth="1"/>
    <col min="10" max="10" width="43.7109375" style="3" customWidth="1"/>
    <col min="11" max="11" width="11.42578125" style="3"/>
    <col min="12" max="13" width="11.5703125" style="34" customWidth="1"/>
    <col min="14" max="14" width="12.85546875" style="34" bestFit="1" customWidth="1"/>
    <col min="15" max="15" width="13.85546875" style="34" bestFit="1" customWidth="1"/>
    <col min="16" max="16" width="11.42578125" style="41"/>
    <col min="17" max="17" width="26.42578125" style="48" customWidth="1"/>
    <col min="18" max="21" width="11.42578125" style="4"/>
    <col min="23" max="23" width="26.42578125" style="4" customWidth="1"/>
    <col min="24" max="24" width="13.7109375" style="4" customWidth="1"/>
    <col min="25" max="25" width="18" style="4" customWidth="1"/>
    <col min="27" max="27" width="19.28515625" customWidth="1"/>
    <col min="29" max="29" width="25.28515625" customWidth="1"/>
    <col min="31" max="31" width="15" customWidth="1"/>
    <col min="34" max="34" width="10.42578125" customWidth="1"/>
    <col min="35" max="35" width="5.28515625" customWidth="1"/>
    <col min="36" max="36" width="10.140625" customWidth="1"/>
    <col min="37" max="38" width="10.42578125" customWidth="1"/>
  </cols>
  <sheetData>
    <row r="1" spans="1:42" s="20" customFormat="1" x14ac:dyDescent="0.25">
      <c r="A1" s="24" t="s">
        <v>7</v>
      </c>
      <c r="B1" s="24"/>
      <c r="C1" s="24"/>
      <c r="D1" s="24"/>
      <c r="E1" s="32"/>
      <c r="F1" s="32"/>
      <c r="G1" s="32"/>
      <c r="H1" s="32"/>
      <c r="J1" s="24" t="s">
        <v>8</v>
      </c>
      <c r="K1" s="24"/>
      <c r="L1" s="32"/>
      <c r="M1" s="32"/>
      <c r="N1" s="32"/>
      <c r="O1" s="32"/>
      <c r="Q1" s="46" t="s">
        <v>9</v>
      </c>
      <c r="R1" s="25"/>
      <c r="S1" s="25"/>
      <c r="T1" s="25"/>
      <c r="U1" s="25"/>
      <c r="W1" s="25" t="s">
        <v>89</v>
      </c>
      <c r="X1" s="25"/>
      <c r="Y1" s="25"/>
    </row>
    <row r="2" spans="1:42" s="23" customFormat="1" ht="75" x14ac:dyDescent="0.25">
      <c r="A2" s="26" t="s">
        <v>11</v>
      </c>
      <c r="B2" s="26" t="s">
        <v>12</v>
      </c>
      <c r="C2" s="26" t="s">
        <v>14</v>
      </c>
      <c r="D2" s="26" t="s">
        <v>13</v>
      </c>
      <c r="E2" s="33" t="s">
        <v>16</v>
      </c>
      <c r="F2" s="33" t="s">
        <v>15</v>
      </c>
      <c r="G2" s="33" t="s">
        <v>18</v>
      </c>
      <c r="H2" s="33" t="s">
        <v>17</v>
      </c>
      <c r="J2" s="26" t="s">
        <v>14</v>
      </c>
      <c r="K2" s="26" t="s">
        <v>13</v>
      </c>
      <c r="L2" s="33" t="s">
        <v>16</v>
      </c>
      <c r="M2" s="33" t="s">
        <v>15</v>
      </c>
      <c r="N2" s="33" t="s">
        <v>18</v>
      </c>
      <c r="O2" s="33" t="s">
        <v>17</v>
      </c>
      <c r="Q2" s="47" t="s">
        <v>10</v>
      </c>
      <c r="R2" s="27" t="s">
        <v>83</v>
      </c>
      <c r="S2" s="27" t="s">
        <v>16</v>
      </c>
      <c r="T2" s="27" t="s">
        <v>15</v>
      </c>
      <c r="U2" s="27" t="s">
        <v>19</v>
      </c>
      <c r="W2" s="27" t="s">
        <v>87</v>
      </c>
      <c r="X2" s="27" t="s">
        <v>88</v>
      </c>
      <c r="Y2" s="27" t="s">
        <v>82</v>
      </c>
      <c r="AA2" s="28" t="s">
        <v>4</v>
      </c>
      <c r="AC2" s="28" t="s">
        <v>46</v>
      </c>
      <c r="AE2" s="28" t="s">
        <v>57</v>
      </c>
      <c r="AG2" s="28" t="s">
        <v>63</v>
      </c>
      <c r="AH2" s="28" t="s">
        <v>77</v>
      </c>
      <c r="AI2" s="360" t="s">
        <v>74</v>
      </c>
      <c r="AJ2" s="361"/>
      <c r="AK2" s="28" t="s">
        <v>64</v>
      </c>
      <c r="AL2" s="28" t="s">
        <v>65</v>
      </c>
      <c r="AN2"/>
      <c r="AO2"/>
      <c r="AP2"/>
    </row>
    <row r="3" spans="1:42" x14ac:dyDescent="0.25">
      <c r="A3" s="3" t="s">
        <v>108</v>
      </c>
      <c r="B3" s="3" t="s">
        <v>109</v>
      </c>
      <c r="C3" s="3" t="s">
        <v>110</v>
      </c>
      <c r="D3" s="3" t="s">
        <v>111</v>
      </c>
      <c r="E3" s="34">
        <v>705</v>
      </c>
      <c r="F3" s="34">
        <v>2093</v>
      </c>
      <c r="G3" s="34">
        <v>19140</v>
      </c>
      <c r="H3" s="34">
        <v>846</v>
      </c>
      <c r="J3" s="3" t="s">
        <v>118</v>
      </c>
      <c r="K3" s="3" t="s">
        <v>119</v>
      </c>
      <c r="L3" s="34">
        <v>1396.1628740917972</v>
      </c>
      <c r="M3" s="34">
        <v>823759</v>
      </c>
      <c r="N3" s="34">
        <v>23321.371446853813</v>
      </c>
      <c r="O3" s="34">
        <v>362566</v>
      </c>
      <c r="AA3" s="6" t="s">
        <v>5</v>
      </c>
      <c r="AC3" s="6" t="s">
        <v>48</v>
      </c>
      <c r="AE3" s="6" t="s">
        <v>58</v>
      </c>
      <c r="AG3" s="6" t="s">
        <v>66</v>
      </c>
      <c r="AH3" s="30">
        <v>1200</v>
      </c>
      <c r="AI3" s="30" t="s">
        <v>75</v>
      </c>
      <c r="AJ3" s="30">
        <v>21300</v>
      </c>
      <c r="AK3" s="31">
        <v>400</v>
      </c>
      <c r="AL3" s="30">
        <v>2600</v>
      </c>
    </row>
    <row r="4" spans="1:42" x14ac:dyDescent="0.25">
      <c r="A4" s="3" t="s">
        <v>112</v>
      </c>
      <c r="B4" s="3" t="s">
        <v>113</v>
      </c>
      <c r="C4" s="3" t="s">
        <v>114</v>
      </c>
      <c r="D4" s="3" t="s">
        <v>115</v>
      </c>
      <c r="E4" s="34">
        <v>671</v>
      </c>
      <c r="F4" s="34">
        <v>871</v>
      </c>
      <c r="G4" s="34">
        <v>18800</v>
      </c>
      <c r="H4" s="34">
        <v>340</v>
      </c>
      <c r="J4" s="3" t="s">
        <v>136</v>
      </c>
      <c r="K4" s="3" t="s">
        <v>137</v>
      </c>
      <c r="L4" s="34">
        <v>1128.9110982602872</v>
      </c>
      <c r="M4" s="34">
        <v>86320</v>
      </c>
      <c r="N4" s="34">
        <v>24317.190966719492</v>
      </c>
      <c r="O4" s="34">
        <v>35336</v>
      </c>
      <c r="AA4" s="6" t="s">
        <v>6</v>
      </c>
      <c r="AC4" s="6" t="s">
        <v>49</v>
      </c>
      <c r="AE4" s="6" t="s">
        <v>59</v>
      </c>
      <c r="AG4" s="6" t="s">
        <v>67</v>
      </c>
      <c r="AH4" s="30">
        <v>1200</v>
      </c>
      <c r="AI4" s="30" t="s">
        <v>76</v>
      </c>
      <c r="AJ4" s="30">
        <v>21300</v>
      </c>
      <c r="AK4" s="31">
        <v>750</v>
      </c>
      <c r="AL4" s="30">
        <v>2650</v>
      </c>
    </row>
    <row r="5" spans="1:42" x14ac:dyDescent="0.25">
      <c r="A5" s="3" t="s">
        <v>116</v>
      </c>
      <c r="B5" s="3" t="s">
        <v>117</v>
      </c>
      <c r="C5" s="3" t="s">
        <v>118</v>
      </c>
      <c r="D5" s="3" t="s">
        <v>119</v>
      </c>
      <c r="E5" s="34">
        <v>1280</v>
      </c>
      <c r="F5" s="34">
        <v>16741</v>
      </c>
      <c r="G5" s="34">
        <v>19830</v>
      </c>
      <c r="H5" s="34">
        <v>6856</v>
      </c>
      <c r="J5" s="3" t="s">
        <v>124</v>
      </c>
      <c r="K5" s="3" t="s">
        <v>125</v>
      </c>
      <c r="L5" s="34">
        <v>996.88726174773763</v>
      </c>
      <c r="M5" s="34">
        <v>83104</v>
      </c>
      <c r="N5" s="34">
        <v>24519.624672942165</v>
      </c>
      <c r="O5" s="34">
        <v>33251</v>
      </c>
      <c r="Y5" s="37"/>
      <c r="AA5" s="6"/>
      <c r="AC5" s="6" t="s">
        <v>47</v>
      </c>
      <c r="AG5" s="6" t="s">
        <v>68</v>
      </c>
      <c r="AH5" s="30">
        <v>900</v>
      </c>
      <c r="AI5" s="30" t="s">
        <v>75</v>
      </c>
      <c r="AJ5" s="30">
        <v>20300</v>
      </c>
      <c r="AK5" s="31">
        <v>800</v>
      </c>
      <c r="AL5" s="30">
        <v>2700</v>
      </c>
    </row>
    <row r="6" spans="1:42" x14ac:dyDescent="0.25">
      <c r="A6" s="3" t="s">
        <v>120</v>
      </c>
      <c r="B6" s="3" t="s">
        <v>121</v>
      </c>
      <c r="C6" s="3" t="s">
        <v>118</v>
      </c>
      <c r="D6" s="3" t="s">
        <v>119</v>
      </c>
      <c r="E6" s="34">
        <v>2265</v>
      </c>
      <c r="F6" s="34">
        <v>3096</v>
      </c>
      <c r="G6" s="34">
        <v>18380</v>
      </c>
      <c r="H6" s="34">
        <v>1325</v>
      </c>
      <c r="J6" s="3" t="s">
        <v>110</v>
      </c>
      <c r="K6" s="3" t="s">
        <v>111</v>
      </c>
      <c r="L6" s="34">
        <v>819.61596626316407</v>
      </c>
      <c r="M6" s="34">
        <v>93911</v>
      </c>
      <c r="N6" s="34">
        <v>19822.134794658603</v>
      </c>
      <c r="O6" s="34">
        <v>39690</v>
      </c>
      <c r="AA6" s="6"/>
      <c r="AC6" s="6" t="s">
        <v>52</v>
      </c>
      <c r="AG6" s="6" t="s">
        <v>69</v>
      </c>
      <c r="AH6" s="30">
        <v>900</v>
      </c>
      <c r="AI6" s="30" t="s">
        <v>76</v>
      </c>
      <c r="AJ6" s="30">
        <v>20300</v>
      </c>
      <c r="AK6" s="31">
        <v>900</v>
      </c>
      <c r="AL6" s="30">
        <v>2750</v>
      </c>
    </row>
    <row r="7" spans="1:42" x14ac:dyDescent="0.25">
      <c r="A7" s="3" t="s">
        <v>122</v>
      </c>
      <c r="B7" s="3" t="s">
        <v>123</v>
      </c>
      <c r="C7" s="3" t="s">
        <v>124</v>
      </c>
      <c r="D7" s="3" t="s">
        <v>125</v>
      </c>
      <c r="E7" s="34">
        <v>1053</v>
      </c>
      <c r="F7" s="34">
        <v>15305</v>
      </c>
      <c r="G7" s="34">
        <v>26570</v>
      </c>
      <c r="H7" s="34">
        <v>6572</v>
      </c>
      <c r="J7" s="3" t="s">
        <v>270</v>
      </c>
      <c r="K7" s="3" t="s">
        <v>1233</v>
      </c>
      <c r="L7" s="34">
        <v>629.84405868847387</v>
      </c>
      <c r="M7" s="34">
        <v>19642</v>
      </c>
      <c r="N7" s="34">
        <v>18779.057243283958</v>
      </c>
      <c r="O7" s="34">
        <v>7966</v>
      </c>
      <c r="AA7" s="6"/>
      <c r="AG7" s="6" t="s">
        <v>70</v>
      </c>
      <c r="AH7" s="30">
        <v>700</v>
      </c>
      <c r="AI7" s="30" t="s">
        <v>75</v>
      </c>
      <c r="AJ7" s="30">
        <v>19600</v>
      </c>
      <c r="AK7" s="31">
        <v>950</v>
      </c>
      <c r="AL7" s="30">
        <v>2800</v>
      </c>
    </row>
    <row r="8" spans="1:42" x14ac:dyDescent="0.25">
      <c r="A8" s="3" t="s">
        <v>126</v>
      </c>
      <c r="B8" s="3" t="s">
        <v>127</v>
      </c>
      <c r="C8" s="3" t="s">
        <v>128</v>
      </c>
      <c r="D8" s="3" t="s">
        <v>129</v>
      </c>
      <c r="E8" s="34">
        <v>1175</v>
      </c>
      <c r="F8" s="34">
        <v>976</v>
      </c>
      <c r="G8" s="34">
        <v>18250</v>
      </c>
      <c r="H8" s="34">
        <v>386</v>
      </c>
      <c r="J8" s="3" t="s">
        <v>132</v>
      </c>
      <c r="K8" s="3" t="s">
        <v>133</v>
      </c>
      <c r="L8" s="34">
        <v>680.89432199469377</v>
      </c>
      <c r="M8" s="34">
        <v>33356</v>
      </c>
      <c r="N8" s="34">
        <v>21100.250336272606</v>
      </c>
      <c r="O8" s="34">
        <v>13382</v>
      </c>
      <c r="AD8" s="1"/>
      <c r="AG8" s="6" t="s">
        <v>71</v>
      </c>
      <c r="AH8" s="30">
        <v>700</v>
      </c>
      <c r="AI8" s="30" t="s">
        <v>76</v>
      </c>
      <c r="AJ8" s="30">
        <v>19600</v>
      </c>
      <c r="AK8" s="31">
        <v>1100</v>
      </c>
      <c r="AL8" s="30">
        <v>2900</v>
      </c>
    </row>
    <row r="9" spans="1:42" x14ac:dyDescent="0.25">
      <c r="A9" s="3" t="s">
        <v>130</v>
      </c>
      <c r="B9" s="3" t="s">
        <v>131</v>
      </c>
      <c r="C9" s="3" t="s">
        <v>132</v>
      </c>
      <c r="D9" s="3" t="s">
        <v>133</v>
      </c>
      <c r="E9" s="34">
        <v>581</v>
      </c>
      <c r="F9" s="34">
        <v>1325</v>
      </c>
      <c r="G9" s="34">
        <v>23370</v>
      </c>
      <c r="H9" s="34">
        <v>485</v>
      </c>
      <c r="J9" s="3" t="s">
        <v>204</v>
      </c>
      <c r="K9" s="3" t="s">
        <v>205</v>
      </c>
      <c r="L9" s="34">
        <v>726.31676766150485</v>
      </c>
      <c r="M9" s="34">
        <v>20987</v>
      </c>
      <c r="N9" s="34">
        <v>19706.795964125562</v>
      </c>
      <c r="O9" s="34">
        <v>8920</v>
      </c>
      <c r="AG9" s="6" t="s">
        <v>72</v>
      </c>
      <c r="AH9" s="30"/>
      <c r="AI9" s="30" t="s">
        <v>75</v>
      </c>
      <c r="AJ9" s="30">
        <v>19300</v>
      </c>
      <c r="AK9" s="31">
        <v>1150</v>
      </c>
      <c r="AL9" s="30">
        <v>3000</v>
      </c>
    </row>
    <row r="10" spans="1:42" x14ac:dyDescent="0.25">
      <c r="A10" s="3" t="s">
        <v>134</v>
      </c>
      <c r="B10" s="3" t="s">
        <v>135</v>
      </c>
      <c r="C10" s="3" t="s">
        <v>136</v>
      </c>
      <c r="D10" s="3" t="s">
        <v>137</v>
      </c>
      <c r="E10" s="34">
        <v>1332</v>
      </c>
      <c r="F10" s="34">
        <v>22529</v>
      </c>
      <c r="G10" s="34">
        <v>26200</v>
      </c>
      <c r="H10" s="34">
        <v>7072</v>
      </c>
      <c r="J10" s="3" t="s">
        <v>128</v>
      </c>
      <c r="K10" s="3" t="s">
        <v>129</v>
      </c>
      <c r="L10" s="34">
        <v>1776.7060864038428</v>
      </c>
      <c r="M10" s="34">
        <v>16447</v>
      </c>
      <c r="N10" s="34">
        <v>18049.715769730199</v>
      </c>
      <c r="O10" s="34">
        <v>6931</v>
      </c>
      <c r="AG10" s="6" t="s">
        <v>73</v>
      </c>
      <c r="AH10" s="30"/>
      <c r="AI10" s="30" t="s">
        <v>76</v>
      </c>
      <c r="AJ10" s="30">
        <v>19300</v>
      </c>
      <c r="AK10" s="31">
        <v>1400</v>
      </c>
      <c r="AL10" s="30">
        <v>3300</v>
      </c>
    </row>
    <row r="11" spans="1:42" x14ac:dyDescent="0.25">
      <c r="A11" s="3" t="s">
        <v>138</v>
      </c>
      <c r="B11" s="3" t="s">
        <v>139</v>
      </c>
      <c r="C11" s="3" t="s">
        <v>140</v>
      </c>
      <c r="D11" s="3" t="s">
        <v>141</v>
      </c>
      <c r="E11" s="34">
        <v>729</v>
      </c>
      <c r="F11" s="34">
        <v>520</v>
      </c>
      <c r="G11" s="34">
        <v>22690</v>
      </c>
      <c r="H11" s="34">
        <v>234</v>
      </c>
      <c r="J11" s="3" t="s">
        <v>172</v>
      </c>
      <c r="K11" s="3" t="s">
        <v>173</v>
      </c>
      <c r="L11" s="34">
        <v>826.69140398284731</v>
      </c>
      <c r="M11" s="34">
        <v>45532</v>
      </c>
      <c r="N11" s="34">
        <v>25699.130220051582</v>
      </c>
      <c r="O11" s="34">
        <v>18223</v>
      </c>
      <c r="AG11" s="6" t="s">
        <v>79</v>
      </c>
      <c r="AH11" s="36" t="s">
        <v>50</v>
      </c>
      <c r="AI11" s="30"/>
      <c r="AJ11" s="36" t="s">
        <v>50</v>
      </c>
      <c r="AK11" s="6">
        <v>1700</v>
      </c>
      <c r="AL11" s="30">
        <v>3600</v>
      </c>
    </row>
    <row r="12" spans="1:42" x14ac:dyDescent="0.25">
      <c r="A12" s="3" t="s">
        <v>142</v>
      </c>
      <c r="B12" s="3" t="s">
        <v>143</v>
      </c>
      <c r="C12" s="3" t="s">
        <v>124</v>
      </c>
      <c r="D12" s="3" t="s">
        <v>125</v>
      </c>
      <c r="E12" s="34">
        <v>927</v>
      </c>
      <c r="F12" s="34">
        <v>7931</v>
      </c>
      <c r="G12" s="34">
        <v>24270</v>
      </c>
      <c r="H12" s="34">
        <v>3371</v>
      </c>
      <c r="J12" s="3" t="s">
        <v>198</v>
      </c>
      <c r="K12" s="3" t="s">
        <v>199</v>
      </c>
      <c r="L12" s="34">
        <v>809.95143423692798</v>
      </c>
      <c r="M12" s="34">
        <v>22032</v>
      </c>
      <c r="N12" s="34">
        <v>25859.035017679937</v>
      </c>
      <c r="O12" s="34">
        <v>8767</v>
      </c>
    </row>
    <row r="13" spans="1:42" x14ac:dyDescent="0.25">
      <c r="A13" s="3" t="s">
        <v>144</v>
      </c>
      <c r="B13" s="3" t="s">
        <v>145</v>
      </c>
      <c r="C13" s="3" t="s">
        <v>140</v>
      </c>
      <c r="D13" s="3" t="s">
        <v>141</v>
      </c>
      <c r="E13" s="34">
        <v>861</v>
      </c>
      <c r="F13" s="34">
        <v>3698</v>
      </c>
      <c r="G13" s="34">
        <v>26530</v>
      </c>
      <c r="H13" s="34">
        <v>1459</v>
      </c>
      <c r="J13" s="3" t="s">
        <v>156</v>
      </c>
      <c r="K13" s="3" t="s">
        <v>157</v>
      </c>
      <c r="L13" s="34">
        <v>713.8168296664295</v>
      </c>
      <c r="M13" s="34">
        <v>16875</v>
      </c>
      <c r="N13" s="34">
        <v>19280.936483236666</v>
      </c>
      <c r="O13" s="34">
        <v>7069</v>
      </c>
    </row>
    <row r="14" spans="1:42" x14ac:dyDescent="0.25">
      <c r="A14" s="3" t="s">
        <v>146</v>
      </c>
      <c r="B14" s="3" t="s">
        <v>147</v>
      </c>
      <c r="C14" s="3" t="s">
        <v>118</v>
      </c>
      <c r="D14" s="3" t="s">
        <v>119</v>
      </c>
      <c r="E14" s="34">
        <v>1363</v>
      </c>
      <c r="F14" s="34">
        <v>8752</v>
      </c>
      <c r="G14" s="34">
        <v>23210</v>
      </c>
      <c r="H14" s="34">
        <v>3707</v>
      </c>
      <c r="J14" s="3" t="s">
        <v>188</v>
      </c>
      <c r="K14" s="3" t="s">
        <v>189</v>
      </c>
      <c r="L14" s="34">
        <v>614.90422263898029</v>
      </c>
      <c r="M14" s="34">
        <v>17927</v>
      </c>
      <c r="N14" s="34">
        <v>22699.556657028777</v>
      </c>
      <c r="O14" s="34">
        <v>7263</v>
      </c>
    </row>
    <row r="15" spans="1:42" x14ac:dyDescent="0.25">
      <c r="A15" s="3" t="s">
        <v>148</v>
      </c>
      <c r="B15" s="3" t="s">
        <v>149</v>
      </c>
      <c r="C15" s="3" t="s">
        <v>110</v>
      </c>
      <c r="D15" s="3" t="s">
        <v>111</v>
      </c>
      <c r="E15" s="34">
        <v>782</v>
      </c>
      <c r="F15" s="34">
        <v>2041</v>
      </c>
      <c r="G15" s="34">
        <v>24040</v>
      </c>
      <c r="H15" s="34">
        <v>806</v>
      </c>
      <c r="J15" s="3" t="s">
        <v>152</v>
      </c>
      <c r="K15" s="3" t="s">
        <v>153</v>
      </c>
      <c r="L15" s="34">
        <v>557.54386562419586</v>
      </c>
      <c r="M15" s="34">
        <v>17565</v>
      </c>
      <c r="N15" s="34">
        <v>22080.187942749748</v>
      </c>
      <c r="O15" s="34">
        <v>6917</v>
      </c>
    </row>
    <row r="16" spans="1:42" x14ac:dyDescent="0.25">
      <c r="A16" s="3" t="s">
        <v>150</v>
      </c>
      <c r="B16" s="3" t="s">
        <v>151</v>
      </c>
      <c r="C16" s="3" t="s">
        <v>152</v>
      </c>
      <c r="D16" s="3" t="s">
        <v>153</v>
      </c>
      <c r="E16" s="34">
        <v>534</v>
      </c>
      <c r="F16" s="34">
        <v>470</v>
      </c>
      <c r="G16" s="34">
        <v>24570</v>
      </c>
      <c r="H16" s="34">
        <v>191</v>
      </c>
      <c r="J16" s="3" t="s">
        <v>278</v>
      </c>
      <c r="K16" s="3" t="s">
        <v>279</v>
      </c>
      <c r="L16" s="34">
        <v>661.49361406056175</v>
      </c>
      <c r="M16" s="34">
        <v>36409</v>
      </c>
      <c r="N16" s="34">
        <v>21087.294291074781</v>
      </c>
      <c r="O16" s="34">
        <v>14924</v>
      </c>
    </row>
    <row r="17" spans="1:33" x14ac:dyDescent="0.25">
      <c r="A17" s="3" t="s">
        <v>154</v>
      </c>
      <c r="B17" s="3" t="s">
        <v>155</v>
      </c>
      <c r="C17" s="3" t="s">
        <v>156</v>
      </c>
      <c r="D17" s="3" t="s">
        <v>157</v>
      </c>
      <c r="E17" s="34">
        <v>554</v>
      </c>
      <c r="F17" s="34">
        <v>285</v>
      </c>
      <c r="G17" s="34">
        <v>22480</v>
      </c>
      <c r="H17" s="34">
        <v>121</v>
      </c>
      <c r="J17" s="3" t="s">
        <v>228</v>
      </c>
      <c r="K17" s="3" t="s">
        <v>229</v>
      </c>
      <c r="L17" s="34">
        <v>794.83300920800923</v>
      </c>
      <c r="M17" s="34">
        <v>15432</v>
      </c>
      <c r="N17" s="34">
        <v>21614.61965668125</v>
      </c>
      <c r="O17" s="34">
        <v>5942</v>
      </c>
    </row>
    <row r="18" spans="1:33" x14ac:dyDescent="0.25">
      <c r="A18" s="3" t="s">
        <v>158</v>
      </c>
      <c r="B18" s="3" t="s">
        <v>159</v>
      </c>
      <c r="C18" s="3" t="s">
        <v>124</v>
      </c>
      <c r="D18" s="3" t="s">
        <v>125</v>
      </c>
      <c r="E18" s="34">
        <v>718</v>
      </c>
      <c r="F18" s="34">
        <v>8768</v>
      </c>
      <c r="G18" s="34">
        <v>22670</v>
      </c>
      <c r="H18" s="34">
        <v>4156</v>
      </c>
      <c r="J18" s="3" t="s">
        <v>162</v>
      </c>
      <c r="K18" s="3" t="s">
        <v>1234</v>
      </c>
      <c r="L18" s="34">
        <v>732.64147780816666</v>
      </c>
      <c r="M18" s="34">
        <v>14914</v>
      </c>
      <c r="N18" s="34">
        <v>16710.104889462644</v>
      </c>
      <c r="O18" s="34">
        <v>6197</v>
      </c>
    </row>
    <row r="19" spans="1:33" x14ac:dyDescent="0.25">
      <c r="A19" s="3" t="s">
        <v>160</v>
      </c>
      <c r="B19" s="3" t="s">
        <v>161</v>
      </c>
      <c r="C19" s="3" t="s">
        <v>162</v>
      </c>
      <c r="D19" s="3" t="s">
        <v>163</v>
      </c>
      <c r="E19" s="34">
        <v>619</v>
      </c>
      <c r="F19" s="34">
        <v>150</v>
      </c>
      <c r="G19" s="34">
        <v>17830</v>
      </c>
      <c r="H19" s="34">
        <v>56</v>
      </c>
      <c r="J19" s="3" t="s">
        <v>114</v>
      </c>
      <c r="K19" s="3" t="s">
        <v>115</v>
      </c>
      <c r="L19" s="34">
        <v>671.06629025911309</v>
      </c>
      <c r="M19" s="34">
        <v>24800</v>
      </c>
      <c r="N19" s="34">
        <v>18086.555701710007</v>
      </c>
      <c r="O19" s="34">
        <v>9883</v>
      </c>
    </row>
    <row r="20" spans="1:33" x14ac:dyDescent="0.25">
      <c r="A20" s="3" t="s">
        <v>164</v>
      </c>
      <c r="B20" s="3" t="s">
        <v>165</v>
      </c>
      <c r="C20" s="3" t="s">
        <v>114</v>
      </c>
      <c r="D20" s="3" t="s">
        <v>115</v>
      </c>
      <c r="E20" s="34">
        <v>582</v>
      </c>
      <c r="F20" s="34">
        <v>1046</v>
      </c>
      <c r="G20" s="34">
        <v>19240</v>
      </c>
      <c r="H20" s="34">
        <v>429</v>
      </c>
      <c r="J20" s="3" t="s">
        <v>182</v>
      </c>
      <c r="K20" s="3" t="s">
        <v>183</v>
      </c>
      <c r="L20" s="34">
        <v>736.54390679630353</v>
      </c>
      <c r="M20" s="34">
        <v>40472</v>
      </c>
      <c r="N20" s="34">
        <v>20171.377426824201</v>
      </c>
      <c r="O20" s="34">
        <v>16843</v>
      </c>
    </row>
    <row r="21" spans="1:33" x14ac:dyDescent="0.25">
      <c r="A21" s="3" t="s">
        <v>166</v>
      </c>
      <c r="B21" s="3" t="s">
        <v>167</v>
      </c>
      <c r="C21" s="3" t="s">
        <v>168</v>
      </c>
      <c r="D21" s="3" t="s">
        <v>169</v>
      </c>
      <c r="E21" s="34">
        <v>704</v>
      </c>
      <c r="F21" s="34">
        <v>3056</v>
      </c>
      <c r="G21" s="34">
        <v>22710</v>
      </c>
      <c r="H21" s="34">
        <v>1145</v>
      </c>
      <c r="J21" s="3" t="s">
        <v>220</v>
      </c>
      <c r="K21" s="3" t="s">
        <v>221</v>
      </c>
      <c r="L21" s="34">
        <v>678.56389347829372</v>
      </c>
      <c r="M21" s="34">
        <v>21215</v>
      </c>
      <c r="N21" s="34">
        <v>23097.285830524237</v>
      </c>
      <c r="O21" s="34">
        <v>8603</v>
      </c>
    </row>
    <row r="22" spans="1:33" x14ac:dyDescent="0.25">
      <c r="A22" s="3" t="s">
        <v>170</v>
      </c>
      <c r="B22" s="3" t="s">
        <v>171</v>
      </c>
      <c r="C22" s="3" t="s">
        <v>172</v>
      </c>
      <c r="D22" s="3" t="s">
        <v>173</v>
      </c>
      <c r="E22" s="34">
        <v>649</v>
      </c>
      <c r="F22" s="34">
        <v>1313</v>
      </c>
      <c r="G22" s="34">
        <v>25050</v>
      </c>
      <c r="H22" s="34">
        <v>516</v>
      </c>
      <c r="J22" s="3" t="s">
        <v>323</v>
      </c>
      <c r="K22" s="3" t="s">
        <v>324</v>
      </c>
      <c r="L22" s="34">
        <v>1452.3986340773722</v>
      </c>
      <c r="M22" s="34">
        <v>32363</v>
      </c>
      <c r="N22" s="34">
        <v>27686.223128243142</v>
      </c>
      <c r="O22" s="34">
        <v>13490</v>
      </c>
    </row>
    <row r="23" spans="1:33" x14ac:dyDescent="0.25">
      <c r="A23" s="3" t="s">
        <v>174</v>
      </c>
      <c r="B23" s="3" t="s">
        <v>175</v>
      </c>
      <c r="C23" s="3" t="s">
        <v>114</v>
      </c>
      <c r="D23" s="3" t="s">
        <v>115</v>
      </c>
      <c r="E23" s="34">
        <v>494</v>
      </c>
      <c r="F23" s="34">
        <v>311</v>
      </c>
      <c r="G23" s="34">
        <v>19930</v>
      </c>
      <c r="H23" s="34">
        <v>114</v>
      </c>
      <c r="J23" s="3" t="s">
        <v>367</v>
      </c>
      <c r="K23" s="3" t="s">
        <v>368</v>
      </c>
      <c r="L23" s="34">
        <v>539.89545604663385</v>
      </c>
      <c r="M23" s="34">
        <v>20929</v>
      </c>
      <c r="N23" s="34">
        <v>19471.899579520159</v>
      </c>
      <c r="O23" s="34">
        <v>8086</v>
      </c>
    </row>
    <row r="24" spans="1:33" x14ac:dyDescent="0.25">
      <c r="A24" s="3" t="s">
        <v>176</v>
      </c>
      <c r="B24" s="3" t="s">
        <v>177</v>
      </c>
      <c r="C24" s="3" t="s">
        <v>178</v>
      </c>
      <c r="D24" s="3" t="s">
        <v>179</v>
      </c>
      <c r="E24" s="34">
        <v>450</v>
      </c>
      <c r="F24" s="34">
        <v>458</v>
      </c>
      <c r="G24" s="34">
        <v>20640</v>
      </c>
      <c r="H24" s="34">
        <v>162</v>
      </c>
      <c r="J24" s="3" t="s">
        <v>262</v>
      </c>
      <c r="K24" s="3" t="s">
        <v>263</v>
      </c>
      <c r="L24" s="34">
        <v>883.63064021429625</v>
      </c>
      <c r="M24" s="34">
        <v>20411</v>
      </c>
      <c r="N24" s="34">
        <v>25970.400780891134</v>
      </c>
      <c r="O24" s="34">
        <v>8708</v>
      </c>
    </row>
    <row r="25" spans="1:33" x14ac:dyDescent="0.25">
      <c r="A25" s="3" t="s">
        <v>180</v>
      </c>
      <c r="B25" s="3" t="s">
        <v>181</v>
      </c>
      <c r="C25" s="3" t="s">
        <v>182</v>
      </c>
      <c r="D25" s="3" t="s">
        <v>183</v>
      </c>
      <c r="E25" s="34">
        <v>524</v>
      </c>
      <c r="F25" s="34">
        <v>525</v>
      </c>
      <c r="G25" s="34">
        <v>21490</v>
      </c>
      <c r="H25" s="34">
        <v>209</v>
      </c>
      <c r="J25" s="3" t="s">
        <v>238</v>
      </c>
      <c r="K25" s="3" t="s">
        <v>239</v>
      </c>
      <c r="L25" s="34">
        <v>1073.4575926134432</v>
      </c>
      <c r="M25" s="34">
        <v>28014</v>
      </c>
      <c r="N25" s="34">
        <v>23812.509585221331</v>
      </c>
      <c r="O25" s="34">
        <v>11476</v>
      </c>
      <c r="AG25" s="35"/>
    </row>
    <row r="26" spans="1:33" x14ac:dyDescent="0.25">
      <c r="A26" s="3" t="s">
        <v>184</v>
      </c>
      <c r="B26" s="3" t="s">
        <v>185</v>
      </c>
      <c r="C26" s="3" t="s">
        <v>114</v>
      </c>
      <c r="D26" s="3" t="s">
        <v>115</v>
      </c>
      <c r="E26" s="34">
        <v>504</v>
      </c>
      <c r="F26" s="34">
        <v>319</v>
      </c>
      <c r="G26" s="34">
        <v>18440</v>
      </c>
      <c r="H26" s="34">
        <v>125</v>
      </c>
      <c r="J26" s="3" t="s">
        <v>335</v>
      </c>
      <c r="K26" s="3" t="s">
        <v>336</v>
      </c>
      <c r="L26" s="34">
        <v>862.53580728834118</v>
      </c>
      <c r="M26" s="34">
        <v>48831</v>
      </c>
      <c r="N26" s="34">
        <v>21541.552760307477</v>
      </c>
      <c r="O26" s="34">
        <v>14310</v>
      </c>
    </row>
    <row r="27" spans="1:33" x14ac:dyDescent="0.25">
      <c r="A27" s="3" t="s">
        <v>186</v>
      </c>
      <c r="B27" s="3" t="s">
        <v>187</v>
      </c>
      <c r="C27" s="3" t="s">
        <v>188</v>
      </c>
      <c r="D27" s="3" t="s">
        <v>189</v>
      </c>
      <c r="E27" s="34">
        <v>514</v>
      </c>
      <c r="F27" s="34">
        <v>1192</v>
      </c>
      <c r="G27" s="34">
        <v>23390</v>
      </c>
      <c r="H27" s="34">
        <v>422</v>
      </c>
      <c r="J27" s="3" t="s">
        <v>212</v>
      </c>
      <c r="K27" s="3" t="s">
        <v>213</v>
      </c>
      <c r="L27" s="34">
        <v>824.92873323997856</v>
      </c>
      <c r="M27" s="34">
        <v>31782</v>
      </c>
      <c r="N27" s="34">
        <v>19343.962946226842</v>
      </c>
      <c r="O27" s="34">
        <v>13278</v>
      </c>
    </row>
    <row r="28" spans="1:33" x14ac:dyDescent="0.25">
      <c r="A28" s="3" t="s">
        <v>190</v>
      </c>
      <c r="B28" s="3" t="s">
        <v>191</v>
      </c>
      <c r="C28" s="3" t="s">
        <v>132</v>
      </c>
      <c r="D28" s="3" t="s">
        <v>133</v>
      </c>
      <c r="E28" s="34">
        <v>720</v>
      </c>
      <c r="F28" s="34">
        <v>2115</v>
      </c>
      <c r="G28" s="34">
        <v>20820</v>
      </c>
      <c r="H28" s="34">
        <v>912</v>
      </c>
      <c r="J28" s="3" t="s">
        <v>140</v>
      </c>
      <c r="K28" s="3" t="s">
        <v>141</v>
      </c>
      <c r="L28" s="34">
        <v>785.8969789531568</v>
      </c>
      <c r="M28" s="34">
        <v>29460</v>
      </c>
      <c r="N28" s="34">
        <v>24078.179104477611</v>
      </c>
      <c r="O28" s="34">
        <v>11725</v>
      </c>
    </row>
    <row r="29" spans="1:33" x14ac:dyDescent="0.25">
      <c r="A29" s="3" t="s">
        <v>192</v>
      </c>
      <c r="B29" s="3" t="s">
        <v>193</v>
      </c>
      <c r="C29" s="3" t="s">
        <v>114</v>
      </c>
      <c r="D29" s="3" t="s">
        <v>115</v>
      </c>
      <c r="E29" s="34">
        <v>489</v>
      </c>
      <c r="F29" s="34">
        <v>134</v>
      </c>
      <c r="G29" s="34">
        <v>20880</v>
      </c>
      <c r="H29" s="34">
        <v>50</v>
      </c>
      <c r="J29" s="3" t="s">
        <v>168</v>
      </c>
      <c r="K29" s="3" t="s">
        <v>169</v>
      </c>
      <c r="L29" s="34">
        <v>686.24926297316165</v>
      </c>
      <c r="M29" s="34">
        <v>23064</v>
      </c>
      <c r="N29" s="34">
        <v>22813.741230592295</v>
      </c>
      <c r="O29" s="34">
        <v>8695</v>
      </c>
    </row>
    <row r="30" spans="1:33" x14ac:dyDescent="0.25">
      <c r="A30" s="3" t="s">
        <v>194</v>
      </c>
      <c r="B30" s="3" t="s">
        <v>195</v>
      </c>
      <c r="C30" s="3" t="s">
        <v>118</v>
      </c>
      <c r="D30" s="3" t="s">
        <v>119</v>
      </c>
      <c r="E30" s="34">
        <v>2050</v>
      </c>
      <c r="F30" s="34">
        <v>7488</v>
      </c>
      <c r="G30" s="34">
        <v>19440</v>
      </c>
      <c r="H30" s="34">
        <v>3170</v>
      </c>
      <c r="J30" s="3" t="s">
        <v>178</v>
      </c>
      <c r="K30" s="3" t="s">
        <v>179</v>
      </c>
      <c r="L30" s="34">
        <v>618.80164854617271</v>
      </c>
      <c r="M30" s="34">
        <v>17348</v>
      </c>
      <c r="N30" s="34">
        <v>19177.842874180082</v>
      </c>
      <c r="O30" s="34">
        <v>6708</v>
      </c>
    </row>
    <row r="31" spans="1:33" x14ac:dyDescent="0.25">
      <c r="A31" s="3" t="s">
        <v>196</v>
      </c>
      <c r="B31" s="3" t="s">
        <v>197</v>
      </c>
      <c r="C31" s="3" t="s">
        <v>198</v>
      </c>
      <c r="D31" s="3" t="s">
        <v>199</v>
      </c>
      <c r="E31" s="34">
        <v>745</v>
      </c>
      <c r="F31" s="34">
        <v>922</v>
      </c>
      <c r="G31" s="34">
        <v>24510</v>
      </c>
      <c r="H31" s="34">
        <v>347</v>
      </c>
    </row>
    <row r="32" spans="1:33" x14ac:dyDescent="0.25">
      <c r="A32" s="3" t="s">
        <v>200</v>
      </c>
      <c r="B32" s="3" t="s">
        <v>201</v>
      </c>
      <c r="C32" s="3" t="s">
        <v>110</v>
      </c>
      <c r="D32" s="3" t="s">
        <v>111</v>
      </c>
      <c r="E32" s="34">
        <v>611</v>
      </c>
      <c r="F32" s="34">
        <v>471</v>
      </c>
      <c r="G32" s="34">
        <v>19530</v>
      </c>
      <c r="H32" s="34">
        <v>187</v>
      </c>
    </row>
    <row r="33" spans="1:8" x14ac:dyDescent="0.25">
      <c r="A33" s="3" t="s">
        <v>202</v>
      </c>
      <c r="B33" s="3" t="s">
        <v>203</v>
      </c>
      <c r="C33" s="3" t="s">
        <v>204</v>
      </c>
      <c r="D33" s="3" t="s">
        <v>205</v>
      </c>
      <c r="E33" s="34">
        <v>963</v>
      </c>
      <c r="F33" s="34">
        <v>731</v>
      </c>
      <c r="G33" s="34">
        <v>20680</v>
      </c>
      <c r="H33" s="34">
        <v>337</v>
      </c>
    </row>
    <row r="34" spans="1:8" x14ac:dyDescent="0.25">
      <c r="A34" s="3" t="s">
        <v>206</v>
      </c>
      <c r="B34" s="3" t="s">
        <v>207</v>
      </c>
      <c r="C34" s="3" t="s">
        <v>156</v>
      </c>
      <c r="D34" s="3" t="s">
        <v>157</v>
      </c>
      <c r="E34" s="34">
        <v>853</v>
      </c>
      <c r="F34" s="34">
        <v>5134</v>
      </c>
      <c r="G34" s="34">
        <v>19470</v>
      </c>
      <c r="H34" s="34">
        <v>2267</v>
      </c>
    </row>
    <row r="35" spans="1:8" x14ac:dyDescent="0.25">
      <c r="A35" s="3" t="s">
        <v>208</v>
      </c>
      <c r="B35" s="3" t="s">
        <v>209</v>
      </c>
      <c r="C35" s="3" t="s">
        <v>172</v>
      </c>
      <c r="D35" s="3" t="s">
        <v>173</v>
      </c>
      <c r="E35" s="34">
        <v>844</v>
      </c>
      <c r="F35" s="34">
        <v>2353</v>
      </c>
      <c r="G35" s="34">
        <v>23530</v>
      </c>
      <c r="H35" s="34">
        <v>953</v>
      </c>
    </row>
    <row r="36" spans="1:8" x14ac:dyDescent="0.25">
      <c r="A36" s="3" t="s">
        <v>210</v>
      </c>
      <c r="B36" s="3" t="s">
        <v>211</v>
      </c>
      <c r="C36" s="3" t="s">
        <v>212</v>
      </c>
      <c r="D36" s="3" t="s">
        <v>213</v>
      </c>
      <c r="E36" s="34">
        <v>740</v>
      </c>
      <c r="F36" s="34">
        <v>1003</v>
      </c>
      <c r="G36" s="34">
        <v>19840</v>
      </c>
      <c r="H36" s="34">
        <v>418</v>
      </c>
    </row>
    <row r="37" spans="1:8" x14ac:dyDescent="0.25">
      <c r="A37" s="3" t="s">
        <v>214</v>
      </c>
      <c r="B37" s="3" t="s">
        <v>215</v>
      </c>
      <c r="C37" s="3" t="s">
        <v>118</v>
      </c>
      <c r="D37" s="3" t="s">
        <v>119</v>
      </c>
      <c r="E37" s="34">
        <v>1228</v>
      </c>
      <c r="F37" s="34">
        <v>30285</v>
      </c>
      <c r="G37" s="34">
        <v>22060</v>
      </c>
      <c r="H37" s="34">
        <v>13743</v>
      </c>
    </row>
    <row r="38" spans="1:8" x14ac:dyDescent="0.25">
      <c r="A38" s="3" t="s">
        <v>216</v>
      </c>
      <c r="B38" s="3" t="s">
        <v>217</v>
      </c>
      <c r="C38" s="3" t="s">
        <v>132</v>
      </c>
      <c r="D38" s="3" t="s">
        <v>133</v>
      </c>
      <c r="E38" s="34">
        <v>779</v>
      </c>
      <c r="F38" s="34">
        <v>1234</v>
      </c>
      <c r="G38" s="34">
        <v>20390</v>
      </c>
      <c r="H38" s="34">
        <v>500</v>
      </c>
    </row>
    <row r="39" spans="1:8" x14ac:dyDescent="0.25">
      <c r="A39" s="3" t="s">
        <v>218</v>
      </c>
      <c r="B39" s="3" t="s">
        <v>219</v>
      </c>
      <c r="C39" s="3" t="s">
        <v>220</v>
      </c>
      <c r="D39" s="3" t="s">
        <v>221</v>
      </c>
      <c r="E39" s="34">
        <v>673</v>
      </c>
      <c r="F39" s="34">
        <v>5861</v>
      </c>
      <c r="G39" s="34">
        <v>21620</v>
      </c>
      <c r="H39" s="34">
        <v>2430</v>
      </c>
    </row>
    <row r="40" spans="1:8" x14ac:dyDescent="0.25">
      <c r="A40" s="3" t="s">
        <v>222</v>
      </c>
      <c r="B40" s="3" t="s">
        <v>223</v>
      </c>
      <c r="C40" s="3" t="s">
        <v>178</v>
      </c>
      <c r="D40" s="3" t="s">
        <v>179</v>
      </c>
      <c r="E40" s="34">
        <v>423</v>
      </c>
      <c r="F40" s="34">
        <v>271</v>
      </c>
      <c r="G40" s="34">
        <v>19290</v>
      </c>
      <c r="H40" s="34">
        <v>109</v>
      </c>
    </row>
    <row r="41" spans="1:8" x14ac:dyDescent="0.25">
      <c r="A41" s="3" t="s">
        <v>224</v>
      </c>
      <c r="B41" s="3" t="s">
        <v>225</v>
      </c>
      <c r="C41" s="3" t="s">
        <v>178</v>
      </c>
      <c r="D41" s="3" t="s">
        <v>179</v>
      </c>
      <c r="E41" s="34">
        <v>450</v>
      </c>
      <c r="F41" s="34">
        <v>236</v>
      </c>
      <c r="G41" s="34">
        <v>18360</v>
      </c>
      <c r="H41" s="34">
        <v>105</v>
      </c>
    </row>
    <row r="42" spans="1:8" x14ac:dyDescent="0.25">
      <c r="A42" s="3" t="s">
        <v>226</v>
      </c>
      <c r="B42" s="3" t="s">
        <v>227</v>
      </c>
      <c r="C42" s="3" t="s">
        <v>228</v>
      </c>
      <c r="D42" s="3" t="s">
        <v>229</v>
      </c>
      <c r="E42" s="34">
        <v>520</v>
      </c>
      <c r="F42" s="34">
        <v>358</v>
      </c>
      <c r="G42" s="34">
        <v>20900</v>
      </c>
      <c r="H42" s="34">
        <v>125</v>
      </c>
    </row>
    <row r="43" spans="1:8" x14ac:dyDescent="0.25">
      <c r="A43" s="3" t="s">
        <v>230</v>
      </c>
      <c r="B43" s="3" t="s">
        <v>231</v>
      </c>
      <c r="C43" s="3" t="s">
        <v>156</v>
      </c>
      <c r="D43" s="3" t="s">
        <v>157</v>
      </c>
      <c r="E43" s="34">
        <v>887</v>
      </c>
      <c r="F43" s="34">
        <v>1184</v>
      </c>
      <c r="G43" s="34">
        <v>20530</v>
      </c>
      <c r="H43" s="34">
        <v>528</v>
      </c>
    </row>
    <row r="44" spans="1:8" x14ac:dyDescent="0.25">
      <c r="A44" s="3" t="s">
        <v>232</v>
      </c>
      <c r="B44" s="3" t="s">
        <v>233</v>
      </c>
      <c r="C44" s="3" t="s">
        <v>204</v>
      </c>
      <c r="D44" s="3" t="s">
        <v>205</v>
      </c>
      <c r="E44" s="34">
        <v>693</v>
      </c>
      <c r="F44" s="34">
        <v>1896</v>
      </c>
      <c r="G44" s="34">
        <v>20940</v>
      </c>
      <c r="H44" s="34">
        <v>763</v>
      </c>
    </row>
    <row r="45" spans="1:8" x14ac:dyDescent="0.25">
      <c r="A45" s="3" t="s">
        <v>234</v>
      </c>
      <c r="B45" s="3" t="s">
        <v>235</v>
      </c>
      <c r="C45" s="3" t="s">
        <v>114</v>
      </c>
      <c r="D45" s="3" t="s">
        <v>115</v>
      </c>
      <c r="E45" s="34">
        <v>489</v>
      </c>
      <c r="F45" s="34">
        <v>272</v>
      </c>
      <c r="G45" s="34">
        <v>20430</v>
      </c>
      <c r="H45" s="34">
        <v>105</v>
      </c>
    </row>
    <row r="46" spans="1:8" x14ac:dyDescent="0.25">
      <c r="A46" s="3" t="s">
        <v>236</v>
      </c>
      <c r="B46" s="3" t="s">
        <v>237</v>
      </c>
      <c r="C46" s="3" t="s">
        <v>238</v>
      </c>
      <c r="D46" s="3" t="s">
        <v>239</v>
      </c>
      <c r="E46" s="34">
        <v>1304</v>
      </c>
      <c r="F46" s="34">
        <v>2305</v>
      </c>
      <c r="G46" s="34">
        <v>23580</v>
      </c>
      <c r="H46" s="34">
        <v>986</v>
      </c>
    </row>
    <row r="47" spans="1:8" x14ac:dyDescent="0.25">
      <c r="A47" s="3" t="s">
        <v>240</v>
      </c>
      <c r="B47" s="3" t="s">
        <v>241</v>
      </c>
      <c r="C47" s="3" t="s">
        <v>182</v>
      </c>
      <c r="D47" s="3" t="s">
        <v>183</v>
      </c>
      <c r="E47" s="34">
        <v>548</v>
      </c>
      <c r="F47" s="34">
        <v>642</v>
      </c>
      <c r="G47" s="34">
        <v>20280</v>
      </c>
      <c r="H47" s="34">
        <v>219</v>
      </c>
    </row>
    <row r="48" spans="1:8" x14ac:dyDescent="0.25">
      <c r="A48" s="3" t="s">
        <v>242</v>
      </c>
      <c r="B48" s="3" t="s">
        <v>243</v>
      </c>
      <c r="C48" s="3" t="s">
        <v>124</v>
      </c>
      <c r="D48" s="3" t="s">
        <v>125</v>
      </c>
      <c r="E48" s="34">
        <v>1372</v>
      </c>
      <c r="F48" s="34">
        <v>11152</v>
      </c>
      <c r="G48" s="34">
        <v>22640</v>
      </c>
      <c r="H48" s="34">
        <v>4633</v>
      </c>
    </row>
    <row r="49" spans="1:8" x14ac:dyDescent="0.25">
      <c r="A49" s="3" t="s">
        <v>244</v>
      </c>
      <c r="B49" s="3" t="s">
        <v>245</v>
      </c>
      <c r="C49" s="3" t="s">
        <v>156</v>
      </c>
      <c r="D49" s="3" t="s">
        <v>157</v>
      </c>
      <c r="E49" s="34">
        <v>655</v>
      </c>
      <c r="F49" s="34">
        <v>241</v>
      </c>
      <c r="G49" s="34">
        <v>20090</v>
      </c>
      <c r="H49" s="34">
        <v>95</v>
      </c>
    </row>
    <row r="50" spans="1:8" x14ac:dyDescent="0.25">
      <c r="A50" s="3" t="s">
        <v>246</v>
      </c>
      <c r="B50" s="3" t="s">
        <v>247</v>
      </c>
      <c r="C50" s="3" t="s">
        <v>114</v>
      </c>
      <c r="D50" s="3" t="s">
        <v>115</v>
      </c>
      <c r="E50" s="34">
        <v>468</v>
      </c>
      <c r="F50" s="34">
        <v>295</v>
      </c>
      <c r="G50" s="34">
        <v>19770</v>
      </c>
      <c r="H50" s="34">
        <v>122</v>
      </c>
    </row>
    <row r="51" spans="1:8" x14ac:dyDescent="0.25">
      <c r="A51" s="3" t="s">
        <v>248</v>
      </c>
      <c r="B51" s="3" t="s">
        <v>249</v>
      </c>
      <c r="C51" s="3" t="s">
        <v>212</v>
      </c>
      <c r="D51" s="3" t="s">
        <v>213</v>
      </c>
      <c r="E51" s="34">
        <v>775</v>
      </c>
      <c r="F51" s="34">
        <v>498</v>
      </c>
      <c r="G51" s="34">
        <v>19750</v>
      </c>
      <c r="H51" s="34">
        <v>195</v>
      </c>
    </row>
    <row r="52" spans="1:8" x14ac:dyDescent="0.25">
      <c r="A52" s="3" t="s">
        <v>250</v>
      </c>
      <c r="B52" s="3" t="s">
        <v>251</v>
      </c>
      <c r="C52" s="3" t="s">
        <v>118</v>
      </c>
      <c r="D52" s="3" t="s">
        <v>119</v>
      </c>
      <c r="E52" s="34">
        <v>1834</v>
      </c>
      <c r="F52" s="34">
        <v>16200</v>
      </c>
      <c r="G52" s="34">
        <v>23910</v>
      </c>
      <c r="H52" s="34">
        <v>7132</v>
      </c>
    </row>
    <row r="53" spans="1:8" x14ac:dyDescent="0.25">
      <c r="A53" s="3" t="s">
        <v>252</v>
      </c>
      <c r="B53" s="3" t="s">
        <v>253</v>
      </c>
      <c r="C53" s="3" t="s">
        <v>178</v>
      </c>
      <c r="D53" s="3" t="s">
        <v>179</v>
      </c>
      <c r="E53" s="34">
        <v>634</v>
      </c>
      <c r="F53" s="34">
        <v>940</v>
      </c>
      <c r="G53" s="34">
        <v>18470</v>
      </c>
      <c r="H53" s="34">
        <v>387</v>
      </c>
    </row>
    <row r="54" spans="1:8" x14ac:dyDescent="0.25">
      <c r="A54" s="3" t="s">
        <v>254</v>
      </c>
      <c r="B54" s="3" t="s">
        <v>255</v>
      </c>
      <c r="C54" s="3" t="s">
        <v>204</v>
      </c>
      <c r="D54" s="3" t="s">
        <v>205</v>
      </c>
      <c r="E54" s="34">
        <v>910</v>
      </c>
      <c r="F54" s="34">
        <v>5010</v>
      </c>
      <c r="G54" s="34">
        <v>17380</v>
      </c>
      <c r="H54" s="34">
        <v>2323</v>
      </c>
    </row>
    <row r="55" spans="1:8" x14ac:dyDescent="0.25">
      <c r="A55" s="3" t="s">
        <v>256</v>
      </c>
      <c r="B55" s="3" t="s">
        <v>257</v>
      </c>
      <c r="C55" s="3" t="s">
        <v>188</v>
      </c>
      <c r="D55" s="3" t="s">
        <v>189</v>
      </c>
      <c r="E55" s="34">
        <v>475</v>
      </c>
      <c r="F55" s="34">
        <v>309</v>
      </c>
      <c r="G55" s="34">
        <v>22670</v>
      </c>
      <c r="H55" s="34">
        <v>115</v>
      </c>
    </row>
    <row r="56" spans="1:8" x14ac:dyDescent="0.25">
      <c r="A56" s="3" t="s">
        <v>258</v>
      </c>
      <c r="B56" s="3" t="s">
        <v>259</v>
      </c>
      <c r="C56" s="3" t="s">
        <v>182</v>
      </c>
      <c r="D56" s="3" t="s">
        <v>183</v>
      </c>
      <c r="E56" s="34">
        <v>637</v>
      </c>
      <c r="F56" s="34">
        <v>538</v>
      </c>
      <c r="G56" s="34">
        <v>22050</v>
      </c>
      <c r="H56" s="34">
        <v>203</v>
      </c>
    </row>
    <row r="57" spans="1:8" x14ac:dyDescent="0.25">
      <c r="A57" s="3" t="s">
        <v>260</v>
      </c>
      <c r="B57" s="3" t="s">
        <v>261</v>
      </c>
      <c r="C57" s="3" t="s">
        <v>262</v>
      </c>
      <c r="D57" s="3" t="s">
        <v>263</v>
      </c>
      <c r="E57" s="34">
        <v>773</v>
      </c>
      <c r="F57" s="34">
        <v>991</v>
      </c>
      <c r="G57" s="34">
        <v>26190</v>
      </c>
      <c r="H57" s="34">
        <v>390</v>
      </c>
    </row>
    <row r="58" spans="1:8" x14ac:dyDescent="0.25">
      <c r="A58" s="3" t="s">
        <v>264</v>
      </c>
      <c r="B58" s="3" t="s">
        <v>265</v>
      </c>
      <c r="C58" s="3" t="s">
        <v>110</v>
      </c>
      <c r="D58" s="3" t="s">
        <v>111</v>
      </c>
      <c r="E58" s="34">
        <v>686</v>
      </c>
      <c r="F58" s="34">
        <v>768</v>
      </c>
      <c r="G58" s="34">
        <v>24010</v>
      </c>
      <c r="H58" s="34">
        <v>303</v>
      </c>
    </row>
    <row r="59" spans="1:8" x14ac:dyDescent="0.25">
      <c r="A59" s="3" t="s">
        <v>266</v>
      </c>
      <c r="B59" s="3" t="s">
        <v>267</v>
      </c>
      <c r="C59" s="3" t="s">
        <v>118</v>
      </c>
      <c r="D59" s="3" t="s">
        <v>119</v>
      </c>
      <c r="E59" s="34">
        <v>1393</v>
      </c>
      <c r="F59" s="34">
        <v>268099</v>
      </c>
      <c r="G59" s="34">
        <v>23710</v>
      </c>
      <c r="H59" s="34">
        <v>119019</v>
      </c>
    </row>
    <row r="60" spans="1:8" x14ac:dyDescent="0.25">
      <c r="A60" s="3" t="s">
        <v>268</v>
      </c>
      <c r="B60" s="3" t="s">
        <v>269</v>
      </c>
      <c r="C60" s="3" t="s">
        <v>270</v>
      </c>
      <c r="D60" s="3" t="s">
        <v>271</v>
      </c>
      <c r="E60" s="34">
        <v>673</v>
      </c>
      <c r="F60" s="34">
        <v>41</v>
      </c>
    </row>
    <row r="61" spans="1:8" x14ac:dyDescent="0.25">
      <c r="A61" s="3" t="s">
        <v>272</v>
      </c>
      <c r="B61" s="3" t="s">
        <v>273</v>
      </c>
      <c r="C61" s="3" t="s">
        <v>118</v>
      </c>
      <c r="D61" s="3" t="s">
        <v>119</v>
      </c>
      <c r="E61" s="34">
        <v>1564</v>
      </c>
      <c r="F61" s="34">
        <v>3759</v>
      </c>
      <c r="G61" s="34">
        <v>29280</v>
      </c>
      <c r="H61" s="34">
        <v>1451</v>
      </c>
    </row>
    <row r="62" spans="1:8" x14ac:dyDescent="0.25">
      <c r="A62" s="3" t="s">
        <v>274</v>
      </c>
      <c r="B62" s="3" t="s">
        <v>275</v>
      </c>
      <c r="C62" s="3" t="s">
        <v>114</v>
      </c>
      <c r="D62" s="3" t="s">
        <v>115</v>
      </c>
      <c r="E62" s="34">
        <v>875</v>
      </c>
      <c r="F62" s="34">
        <v>99</v>
      </c>
    </row>
    <row r="63" spans="1:8" x14ac:dyDescent="0.25">
      <c r="A63" s="3" t="s">
        <v>276</v>
      </c>
      <c r="B63" s="3" t="s">
        <v>277</v>
      </c>
      <c r="C63" s="3" t="s">
        <v>278</v>
      </c>
      <c r="D63" s="3" t="s">
        <v>279</v>
      </c>
      <c r="E63" s="34">
        <v>674</v>
      </c>
      <c r="F63" s="34">
        <v>2346</v>
      </c>
      <c r="G63" s="34">
        <v>18200</v>
      </c>
      <c r="H63" s="34">
        <v>1023</v>
      </c>
    </row>
    <row r="64" spans="1:8" x14ac:dyDescent="0.25">
      <c r="A64" s="3" t="s">
        <v>280</v>
      </c>
      <c r="B64" s="3" t="s">
        <v>281</v>
      </c>
      <c r="C64" s="3" t="s">
        <v>182</v>
      </c>
      <c r="D64" s="3" t="s">
        <v>183</v>
      </c>
      <c r="E64" s="34">
        <v>970</v>
      </c>
      <c r="F64" s="34">
        <v>107</v>
      </c>
    </row>
    <row r="65" spans="1:8" x14ac:dyDescent="0.25">
      <c r="A65" s="3" t="s">
        <v>282</v>
      </c>
      <c r="B65" s="3" t="s">
        <v>283</v>
      </c>
      <c r="C65" s="3" t="s">
        <v>168</v>
      </c>
      <c r="D65" s="3" t="s">
        <v>169</v>
      </c>
      <c r="E65" s="34">
        <v>424</v>
      </c>
      <c r="F65" s="34">
        <v>763</v>
      </c>
      <c r="G65" s="34">
        <v>23390</v>
      </c>
      <c r="H65" s="34">
        <v>280</v>
      </c>
    </row>
    <row r="66" spans="1:8" x14ac:dyDescent="0.25">
      <c r="A66" s="3" t="s">
        <v>284</v>
      </c>
      <c r="B66" s="3" t="s">
        <v>285</v>
      </c>
      <c r="C66" s="3" t="s">
        <v>270</v>
      </c>
      <c r="D66" s="3" t="s">
        <v>271</v>
      </c>
      <c r="E66" s="34">
        <v>589</v>
      </c>
      <c r="F66" s="34">
        <v>1323</v>
      </c>
      <c r="G66" s="34">
        <v>20060</v>
      </c>
      <c r="H66" s="34">
        <v>535</v>
      </c>
    </row>
    <row r="67" spans="1:8" x14ac:dyDescent="0.25">
      <c r="A67" s="3" t="s">
        <v>286</v>
      </c>
      <c r="B67" s="3" t="s">
        <v>287</v>
      </c>
      <c r="C67" s="3" t="s">
        <v>114</v>
      </c>
      <c r="D67" s="3" t="s">
        <v>115</v>
      </c>
      <c r="E67" s="34">
        <v>626</v>
      </c>
      <c r="F67" s="34">
        <v>247</v>
      </c>
      <c r="G67" s="34">
        <v>18800</v>
      </c>
      <c r="H67" s="34">
        <v>81</v>
      </c>
    </row>
    <row r="68" spans="1:8" x14ac:dyDescent="0.25">
      <c r="A68" s="3" t="s">
        <v>288</v>
      </c>
      <c r="B68" s="3" t="s">
        <v>289</v>
      </c>
      <c r="C68" s="3" t="s">
        <v>128</v>
      </c>
      <c r="D68" s="3" t="s">
        <v>129</v>
      </c>
      <c r="E68" s="34">
        <v>5641</v>
      </c>
      <c r="F68" s="34">
        <v>1666</v>
      </c>
      <c r="G68" s="34">
        <v>17480</v>
      </c>
      <c r="H68" s="34">
        <v>653</v>
      </c>
    </row>
    <row r="69" spans="1:8" x14ac:dyDescent="0.25">
      <c r="A69" s="3" t="s">
        <v>290</v>
      </c>
      <c r="B69" s="3" t="s">
        <v>291</v>
      </c>
      <c r="C69" s="3" t="s">
        <v>114</v>
      </c>
      <c r="D69" s="3" t="s">
        <v>115</v>
      </c>
      <c r="E69" s="34">
        <v>545</v>
      </c>
      <c r="F69" s="34">
        <v>207</v>
      </c>
      <c r="G69" s="34">
        <v>21450</v>
      </c>
      <c r="H69" s="34">
        <v>79</v>
      </c>
    </row>
    <row r="70" spans="1:8" x14ac:dyDescent="0.25">
      <c r="A70" s="3" t="s">
        <v>292</v>
      </c>
      <c r="B70" s="3" t="s">
        <v>293</v>
      </c>
      <c r="C70" s="3" t="s">
        <v>118</v>
      </c>
      <c r="D70" s="3" t="s">
        <v>119</v>
      </c>
      <c r="E70" s="34">
        <v>1400</v>
      </c>
      <c r="F70" s="34">
        <v>18717</v>
      </c>
      <c r="G70" s="34">
        <v>24370</v>
      </c>
      <c r="H70" s="34">
        <v>9219</v>
      </c>
    </row>
    <row r="71" spans="1:8" x14ac:dyDescent="0.25">
      <c r="A71" s="3" t="s">
        <v>294</v>
      </c>
      <c r="B71" s="3" t="s">
        <v>295</v>
      </c>
      <c r="C71" s="3" t="s">
        <v>132</v>
      </c>
      <c r="D71" s="3" t="s">
        <v>133</v>
      </c>
      <c r="E71" s="34">
        <v>589</v>
      </c>
      <c r="F71" s="34">
        <v>829</v>
      </c>
      <c r="G71" s="34">
        <v>21190</v>
      </c>
      <c r="H71" s="34">
        <v>343</v>
      </c>
    </row>
    <row r="72" spans="1:8" x14ac:dyDescent="0.25">
      <c r="A72" s="3" t="s">
        <v>296</v>
      </c>
      <c r="B72" s="3" t="s">
        <v>297</v>
      </c>
      <c r="C72" s="3" t="s">
        <v>172</v>
      </c>
      <c r="D72" s="3" t="s">
        <v>173</v>
      </c>
      <c r="E72" s="34">
        <v>608</v>
      </c>
      <c r="F72" s="34">
        <v>2457</v>
      </c>
      <c r="G72" s="34">
        <v>23330</v>
      </c>
      <c r="H72" s="34">
        <v>902</v>
      </c>
    </row>
    <row r="73" spans="1:8" x14ac:dyDescent="0.25">
      <c r="A73" s="3" t="s">
        <v>298</v>
      </c>
      <c r="B73" s="3" t="s">
        <v>299</v>
      </c>
      <c r="C73" s="3" t="s">
        <v>270</v>
      </c>
      <c r="D73" s="3" t="s">
        <v>271</v>
      </c>
      <c r="E73" s="34">
        <v>506</v>
      </c>
      <c r="F73" s="34">
        <v>537</v>
      </c>
      <c r="G73" s="34">
        <v>22520</v>
      </c>
      <c r="H73" s="34">
        <v>200</v>
      </c>
    </row>
    <row r="74" spans="1:8" x14ac:dyDescent="0.25">
      <c r="A74" s="3" t="s">
        <v>300</v>
      </c>
      <c r="B74" s="3" t="s">
        <v>301</v>
      </c>
      <c r="C74" s="3" t="s">
        <v>110</v>
      </c>
      <c r="D74" s="3" t="s">
        <v>111</v>
      </c>
      <c r="E74" s="34">
        <v>573</v>
      </c>
      <c r="F74" s="34">
        <v>366</v>
      </c>
      <c r="G74" s="34">
        <v>25900</v>
      </c>
      <c r="H74" s="34">
        <v>133</v>
      </c>
    </row>
    <row r="75" spans="1:8" x14ac:dyDescent="0.25">
      <c r="A75" s="3" t="s">
        <v>302</v>
      </c>
      <c r="B75" s="3" t="s">
        <v>303</v>
      </c>
      <c r="C75" s="3" t="s">
        <v>172</v>
      </c>
      <c r="D75" s="3" t="s">
        <v>173</v>
      </c>
      <c r="E75" s="34">
        <v>870</v>
      </c>
      <c r="F75" s="34">
        <v>6312</v>
      </c>
      <c r="G75" s="34">
        <v>23050</v>
      </c>
      <c r="H75" s="34">
        <v>2723</v>
      </c>
    </row>
    <row r="76" spans="1:8" x14ac:dyDescent="0.25">
      <c r="A76" s="3" t="s">
        <v>1235</v>
      </c>
      <c r="B76" s="3" t="s">
        <v>306</v>
      </c>
      <c r="C76" s="3" t="s">
        <v>132</v>
      </c>
      <c r="D76" s="3" t="s">
        <v>133</v>
      </c>
      <c r="E76" s="34">
        <v>790</v>
      </c>
      <c r="F76" s="34">
        <v>2860</v>
      </c>
      <c r="G76" s="34">
        <v>17600</v>
      </c>
      <c r="H76" s="34">
        <v>1188</v>
      </c>
    </row>
    <row r="77" spans="1:8" x14ac:dyDescent="0.25">
      <c r="A77" s="3" t="s">
        <v>304</v>
      </c>
      <c r="B77" s="3" t="s">
        <v>305</v>
      </c>
      <c r="C77" s="3" t="s">
        <v>152</v>
      </c>
      <c r="D77" s="3" t="s">
        <v>153</v>
      </c>
      <c r="E77" s="34">
        <v>537</v>
      </c>
      <c r="F77" s="34">
        <v>1297</v>
      </c>
      <c r="G77" s="34">
        <v>22530</v>
      </c>
      <c r="H77" s="34">
        <v>546</v>
      </c>
    </row>
    <row r="78" spans="1:8" x14ac:dyDescent="0.25">
      <c r="A78" s="3" t="s">
        <v>307</v>
      </c>
      <c r="B78" s="3" t="s">
        <v>308</v>
      </c>
      <c r="C78" s="3" t="s">
        <v>262</v>
      </c>
      <c r="D78" s="3" t="s">
        <v>263</v>
      </c>
      <c r="E78" s="34">
        <v>712</v>
      </c>
      <c r="F78" s="34">
        <v>1024</v>
      </c>
      <c r="G78" s="34">
        <v>25900</v>
      </c>
      <c r="H78" s="34">
        <v>420</v>
      </c>
    </row>
    <row r="79" spans="1:8" x14ac:dyDescent="0.25">
      <c r="A79" s="3" t="s">
        <v>309</v>
      </c>
      <c r="B79" s="3" t="s">
        <v>310</v>
      </c>
      <c r="C79" s="3" t="s">
        <v>198</v>
      </c>
      <c r="D79" s="3" t="s">
        <v>199</v>
      </c>
      <c r="E79" s="34">
        <v>697</v>
      </c>
      <c r="F79" s="34">
        <v>1719</v>
      </c>
      <c r="G79" s="34">
        <v>24160</v>
      </c>
      <c r="H79" s="34">
        <v>650</v>
      </c>
    </row>
    <row r="80" spans="1:8" x14ac:dyDescent="0.25">
      <c r="A80" s="3" t="s">
        <v>311</v>
      </c>
      <c r="B80" s="3" t="s">
        <v>312</v>
      </c>
      <c r="C80" s="3" t="s">
        <v>198</v>
      </c>
      <c r="D80" s="3" t="s">
        <v>199</v>
      </c>
      <c r="E80" s="34">
        <v>847</v>
      </c>
      <c r="F80" s="34">
        <v>3078</v>
      </c>
      <c r="G80" s="34">
        <v>26960</v>
      </c>
      <c r="H80" s="34">
        <v>1178</v>
      </c>
    </row>
    <row r="81" spans="1:8" x14ac:dyDescent="0.25">
      <c r="A81" s="3" t="s">
        <v>313</v>
      </c>
      <c r="B81" s="3" t="s">
        <v>314</v>
      </c>
      <c r="C81" s="3" t="s">
        <v>188</v>
      </c>
      <c r="D81" s="3" t="s">
        <v>189</v>
      </c>
      <c r="E81" s="34">
        <v>503</v>
      </c>
      <c r="F81" s="34">
        <v>372</v>
      </c>
      <c r="G81" s="34">
        <v>21170</v>
      </c>
      <c r="H81" s="34">
        <v>131</v>
      </c>
    </row>
    <row r="82" spans="1:8" x14ac:dyDescent="0.25">
      <c r="A82" s="3" t="s">
        <v>315</v>
      </c>
      <c r="B82" s="3" t="s">
        <v>316</v>
      </c>
      <c r="C82" s="3" t="s">
        <v>114</v>
      </c>
      <c r="D82" s="3" t="s">
        <v>115</v>
      </c>
      <c r="E82" s="34">
        <v>578</v>
      </c>
      <c r="F82" s="34">
        <v>436</v>
      </c>
      <c r="G82" s="34">
        <v>19130</v>
      </c>
      <c r="H82" s="34">
        <v>184</v>
      </c>
    </row>
    <row r="83" spans="1:8" x14ac:dyDescent="0.25">
      <c r="A83" s="3" t="s">
        <v>317</v>
      </c>
      <c r="B83" s="3" t="s">
        <v>318</v>
      </c>
      <c r="C83" s="3" t="s">
        <v>110</v>
      </c>
      <c r="D83" s="3" t="s">
        <v>111</v>
      </c>
      <c r="E83" s="34">
        <v>637</v>
      </c>
      <c r="F83" s="34">
        <v>612</v>
      </c>
      <c r="G83" s="34">
        <v>18530</v>
      </c>
      <c r="H83" s="34">
        <v>248</v>
      </c>
    </row>
    <row r="84" spans="1:8" x14ac:dyDescent="0.25">
      <c r="A84" s="3" t="s">
        <v>319</v>
      </c>
      <c r="B84" s="3" t="s">
        <v>320</v>
      </c>
      <c r="C84" s="3" t="s">
        <v>204</v>
      </c>
      <c r="D84" s="3" t="s">
        <v>205</v>
      </c>
      <c r="E84" s="34">
        <v>501</v>
      </c>
      <c r="F84" s="34">
        <v>535</v>
      </c>
      <c r="G84" s="34">
        <v>19380</v>
      </c>
      <c r="H84" s="34">
        <v>209</v>
      </c>
    </row>
    <row r="85" spans="1:8" x14ac:dyDescent="0.25">
      <c r="A85" s="3" t="s">
        <v>321</v>
      </c>
      <c r="B85" s="3" t="s">
        <v>322</v>
      </c>
      <c r="C85" s="3" t="s">
        <v>323</v>
      </c>
      <c r="D85" s="3" t="s">
        <v>324</v>
      </c>
      <c r="E85" s="34">
        <v>1571</v>
      </c>
      <c r="F85" s="34">
        <v>5986</v>
      </c>
      <c r="G85" s="34">
        <v>25560</v>
      </c>
      <c r="H85" s="34">
        <v>2635</v>
      </c>
    </row>
    <row r="86" spans="1:8" x14ac:dyDescent="0.25">
      <c r="A86" s="3" t="s">
        <v>325</v>
      </c>
      <c r="B86" s="3" t="s">
        <v>326</v>
      </c>
      <c r="C86" s="3" t="s">
        <v>188</v>
      </c>
      <c r="D86" s="3" t="s">
        <v>189</v>
      </c>
      <c r="E86" s="34">
        <v>643</v>
      </c>
      <c r="F86" s="34">
        <v>772</v>
      </c>
      <c r="G86" s="34">
        <v>23280</v>
      </c>
      <c r="H86" s="34">
        <v>294</v>
      </c>
    </row>
    <row r="87" spans="1:8" x14ac:dyDescent="0.25">
      <c r="A87" s="3" t="s">
        <v>327</v>
      </c>
      <c r="B87" s="3" t="s">
        <v>328</v>
      </c>
      <c r="C87" s="3" t="s">
        <v>162</v>
      </c>
      <c r="D87" s="3" t="s">
        <v>163</v>
      </c>
      <c r="E87" s="34">
        <v>610</v>
      </c>
      <c r="F87" s="34">
        <v>246</v>
      </c>
      <c r="G87" s="34">
        <v>19030</v>
      </c>
      <c r="H87" s="34">
        <v>93</v>
      </c>
    </row>
    <row r="88" spans="1:8" x14ac:dyDescent="0.25">
      <c r="A88" s="3" t="s">
        <v>329</v>
      </c>
      <c r="B88" s="3" t="s">
        <v>330</v>
      </c>
      <c r="C88" s="3" t="s">
        <v>156</v>
      </c>
      <c r="D88" s="3" t="s">
        <v>157</v>
      </c>
      <c r="E88" s="34">
        <v>748</v>
      </c>
      <c r="F88" s="34">
        <v>1422</v>
      </c>
      <c r="G88" s="34">
        <v>18480</v>
      </c>
      <c r="H88" s="34">
        <v>647</v>
      </c>
    </row>
    <row r="89" spans="1:8" x14ac:dyDescent="0.25">
      <c r="A89" s="3" t="s">
        <v>331</v>
      </c>
      <c r="B89" s="3" t="s">
        <v>332</v>
      </c>
      <c r="C89" s="3" t="s">
        <v>118</v>
      </c>
      <c r="D89" s="3" t="s">
        <v>119</v>
      </c>
      <c r="E89" s="34">
        <v>1386</v>
      </c>
      <c r="F89" s="34">
        <v>8269</v>
      </c>
      <c r="G89" s="34">
        <v>21880</v>
      </c>
      <c r="H89" s="34">
        <v>3410</v>
      </c>
    </row>
    <row r="90" spans="1:8" x14ac:dyDescent="0.25">
      <c r="A90" s="3" t="s">
        <v>333</v>
      </c>
      <c r="B90" s="3" t="s">
        <v>334</v>
      </c>
      <c r="C90" s="3" t="s">
        <v>335</v>
      </c>
      <c r="D90" s="3" t="s">
        <v>336</v>
      </c>
      <c r="E90" s="34">
        <v>936</v>
      </c>
      <c r="F90" s="34">
        <v>5078</v>
      </c>
      <c r="G90" s="34">
        <v>22520</v>
      </c>
      <c r="H90" s="34">
        <v>1314</v>
      </c>
    </row>
    <row r="91" spans="1:8" x14ac:dyDescent="0.25">
      <c r="A91" s="3" t="s">
        <v>337</v>
      </c>
      <c r="B91" s="3" t="s">
        <v>338</v>
      </c>
      <c r="C91" s="3" t="s">
        <v>132</v>
      </c>
      <c r="D91" s="3" t="s">
        <v>133</v>
      </c>
      <c r="E91" s="34">
        <v>548</v>
      </c>
      <c r="F91" s="34">
        <v>513</v>
      </c>
      <c r="G91" s="34">
        <v>20970</v>
      </c>
      <c r="H91" s="34">
        <v>204</v>
      </c>
    </row>
    <row r="92" spans="1:8" x14ac:dyDescent="0.25">
      <c r="A92" s="3" t="s">
        <v>339</v>
      </c>
      <c r="B92" s="3" t="s">
        <v>340</v>
      </c>
      <c r="C92" s="3" t="s">
        <v>262</v>
      </c>
      <c r="D92" s="3" t="s">
        <v>263</v>
      </c>
      <c r="E92" s="34">
        <v>880</v>
      </c>
      <c r="F92" s="34">
        <v>4043</v>
      </c>
      <c r="G92" s="34">
        <v>27440</v>
      </c>
      <c r="H92" s="34">
        <v>1628</v>
      </c>
    </row>
    <row r="93" spans="1:8" x14ac:dyDescent="0.25">
      <c r="A93" s="3" t="s">
        <v>341</v>
      </c>
      <c r="B93" s="3" t="s">
        <v>342</v>
      </c>
      <c r="C93" s="3" t="s">
        <v>204</v>
      </c>
      <c r="D93" s="3" t="s">
        <v>205</v>
      </c>
      <c r="E93" s="34">
        <v>919</v>
      </c>
      <c r="F93" s="34">
        <v>1237</v>
      </c>
      <c r="G93" s="34">
        <v>21240</v>
      </c>
      <c r="H93" s="34">
        <v>539</v>
      </c>
    </row>
    <row r="94" spans="1:8" x14ac:dyDescent="0.25">
      <c r="A94" s="3" t="s">
        <v>343</v>
      </c>
      <c r="B94" s="3" t="s">
        <v>344</v>
      </c>
      <c r="C94" s="3" t="s">
        <v>128</v>
      </c>
      <c r="D94" s="3" t="s">
        <v>129</v>
      </c>
      <c r="E94" s="34">
        <v>1276</v>
      </c>
      <c r="F94" s="34">
        <v>1288</v>
      </c>
      <c r="G94" s="34">
        <v>18780</v>
      </c>
      <c r="H94" s="34">
        <v>515</v>
      </c>
    </row>
    <row r="95" spans="1:8" x14ac:dyDescent="0.25">
      <c r="A95" s="3" t="s">
        <v>345</v>
      </c>
      <c r="B95" s="3" t="s">
        <v>346</v>
      </c>
      <c r="C95" s="3" t="s">
        <v>114</v>
      </c>
      <c r="D95" s="3" t="s">
        <v>115</v>
      </c>
      <c r="E95" s="34">
        <v>631</v>
      </c>
      <c r="F95" s="34">
        <v>402</v>
      </c>
      <c r="G95" s="34">
        <v>18490</v>
      </c>
      <c r="H95" s="34">
        <v>174</v>
      </c>
    </row>
    <row r="96" spans="1:8" x14ac:dyDescent="0.25">
      <c r="A96" s="3" t="s">
        <v>347</v>
      </c>
      <c r="B96" s="3" t="s">
        <v>348</v>
      </c>
      <c r="C96" s="3" t="s">
        <v>178</v>
      </c>
      <c r="D96" s="3" t="s">
        <v>179</v>
      </c>
      <c r="E96" s="34">
        <v>564</v>
      </c>
      <c r="F96" s="34">
        <v>65</v>
      </c>
    </row>
    <row r="97" spans="1:8" x14ac:dyDescent="0.25">
      <c r="A97" s="3" t="s">
        <v>349</v>
      </c>
      <c r="B97" s="3" t="s">
        <v>350</v>
      </c>
      <c r="C97" s="3" t="s">
        <v>168</v>
      </c>
      <c r="D97" s="3" t="s">
        <v>169</v>
      </c>
      <c r="E97" s="34">
        <v>719</v>
      </c>
      <c r="F97" s="34">
        <v>4906</v>
      </c>
      <c r="G97" s="34">
        <v>21540</v>
      </c>
      <c r="H97" s="34">
        <v>2037</v>
      </c>
    </row>
    <row r="98" spans="1:8" x14ac:dyDescent="0.25">
      <c r="A98" s="3" t="s">
        <v>351</v>
      </c>
      <c r="B98" s="3" t="s">
        <v>352</v>
      </c>
      <c r="C98" s="3" t="s">
        <v>178</v>
      </c>
      <c r="D98" s="3" t="s">
        <v>179</v>
      </c>
      <c r="E98" s="34">
        <v>574</v>
      </c>
      <c r="F98" s="34">
        <v>238</v>
      </c>
      <c r="G98" s="34">
        <v>20140</v>
      </c>
      <c r="H98" s="34">
        <v>75</v>
      </c>
    </row>
    <row r="99" spans="1:8" x14ac:dyDescent="0.25">
      <c r="A99" s="3" t="s">
        <v>353</v>
      </c>
      <c r="B99" s="3" t="s">
        <v>354</v>
      </c>
      <c r="C99" s="3" t="s">
        <v>182</v>
      </c>
      <c r="D99" s="3" t="s">
        <v>183</v>
      </c>
      <c r="E99" s="34">
        <v>661</v>
      </c>
      <c r="F99" s="34">
        <v>1501</v>
      </c>
      <c r="G99" s="34">
        <v>19670</v>
      </c>
      <c r="H99" s="34">
        <v>606</v>
      </c>
    </row>
    <row r="100" spans="1:8" x14ac:dyDescent="0.25">
      <c r="A100" s="3" t="s">
        <v>355</v>
      </c>
      <c r="B100" s="3" t="s">
        <v>356</v>
      </c>
      <c r="C100" s="3" t="s">
        <v>270</v>
      </c>
      <c r="D100" s="3" t="s">
        <v>271</v>
      </c>
      <c r="E100" s="34">
        <v>738</v>
      </c>
      <c r="F100" s="34">
        <v>3291</v>
      </c>
      <c r="G100" s="34">
        <v>12680</v>
      </c>
      <c r="H100" s="34">
        <v>1538</v>
      </c>
    </row>
    <row r="101" spans="1:8" x14ac:dyDescent="0.25">
      <c r="A101" s="3" t="s">
        <v>357</v>
      </c>
      <c r="B101" s="3" t="s">
        <v>358</v>
      </c>
      <c r="C101" s="3" t="s">
        <v>172</v>
      </c>
      <c r="D101" s="3" t="s">
        <v>173</v>
      </c>
      <c r="E101" s="34">
        <v>675</v>
      </c>
      <c r="F101" s="34">
        <v>2422</v>
      </c>
      <c r="G101" s="34">
        <v>23450</v>
      </c>
      <c r="H101" s="34">
        <v>965</v>
      </c>
    </row>
    <row r="102" spans="1:8" x14ac:dyDescent="0.25">
      <c r="A102" s="3" t="s">
        <v>359</v>
      </c>
      <c r="B102" s="3" t="s">
        <v>360</v>
      </c>
      <c r="C102" s="3" t="s">
        <v>114</v>
      </c>
      <c r="D102" s="3" t="s">
        <v>115</v>
      </c>
      <c r="E102" s="34">
        <v>626</v>
      </c>
      <c r="F102" s="34">
        <v>1181</v>
      </c>
      <c r="G102" s="34">
        <v>18990</v>
      </c>
      <c r="H102" s="34">
        <v>480</v>
      </c>
    </row>
    <row r="103" spans="1:8" x14ac:dyDescent="0.25">
      <c r="A103" s="3" t="s">
        <v>361</v>
      </c>
      <c r="B103" s="3" t="s">
        <v>362</v>
      </c>
      <c r="C103" s="3" t="s">
        <v>178</v>
      </c>
      <c r="D103" s="3" t="s">
        <v>179</v>
      </c>
      <c r="E103" s="34">
        <v>613</v>
      </c>
      <c r="F103" s="34">
        <v>159</v>
      </c>
      <c r="G103" s="34">
        <v>19760</v>
      </c>
      <c r="H103" s="34">
        <v>65</v>
      </c>
    </row>
    <row r="104" spans="1:8" x14ac:dyDescent="0.25">
      <c r="A104" s="3" t="s">
        <v>363</v>
      </c>
      <c r="B104" s="3" t="s">
        <v>364</v>
      </c>
      <c r="C104" s="3" t="s">
        <v>156</v>
      </c>
      <c r="D104" s="3" t="s">
        <v>157</v>
      </c>
      <c r="E104" s="34">
        <v>567</v>
      </c>
      <c r="F104" s="34">
        <v>170</v>
      </c>
      <c r="G104" s="34">
        <v>18500</v>
      </c>
      <c r="H104" s="34">
        <v>63</v>
      </c>
    </row>
    <row r="105" spans="1:8" x14ac:dyDescent="0.25">
      <c r="A105" s="3" t="s">
        <v>365</v>
      </c>
      <c r="B105" s="3" t="s">
        <v>366</v>
      </c>
      <c r="C105" s="3" t="s">
        <v>367</v>
      </c>
      <c r="D105" s="3" t="s">
        <v>368</v>
      </c>
      <c r="E105" s="34">
        <v>515</v>
      </c>
      <c r="F105" s="34">
        <v>2184</v>
      </c>
      <c r="G105" s="34">
        <v>18540</v>
      </c>
      <c r="H105" s="34">
        <v>936</v>
      </c>
    </row>
    <row r="106" spans="1:8" x14ac:dyDescent="0.25">
      <c r="A106" s="3" t="s">
        <v>369</v>
      </c>
      <c r="B106" s="3" t="s">
        <v>370</v>
      </c>
      <c r="C106" s="3" t="s">
        <v>182</v>
      </c>
      <c r="D106" s="3" t="s">
        <v>183</v>
      </c>
      <c r="E106" s="34">
        <v>669</v>
      </c>
      <c r="F106" s="34">
        <v>276</v>
      </c>
      <c r="G106" s="34">
        <v>20480</v>
      </c>
      <c r="H106" s="34">
        <v>121</v>
      </c>
    </row>
    <row r="107" spans="1:8" x14ac:dyDescent="0.25">
      <c r="A107" s="3" t="s">
        <v>371</v>
      </c>
      <c r="B107" s="3" t="s">
        <v>372</v>
      </c>
      <c r="C107" s="3" t="s">
        <v>156</v>
      </c>
      <c r="D107" s="3" t="s">
        <v>157</v>
      </c>
      <c r="E107" s="34">
        <v>627</v>
      </c>
      <c r="F107" s="34">
        <v>431</v>
      </c>
      <c r="G107" s="34">
        <v>20270</v>
      </c>
      <c r="H107" s="34">
        <v>166</v>
      </c>
    </row>
    <row r="108" spans="1:8" x14ac:dyDescent="0.25">
      <c r="A108" s="3" t="s">
        <v>373</v>
      </c>
      <c r="B108" s="3" t="s">
        <v>374</v>
      </c>
      <c r="C108" s="3" t="s">
        <v>178</v>
      </c>
      <c r="D108" s="3" t="s">
        <v>179</v>
      </c>
      <c r="E108" s="34">
        <v>592</v>
      </c>
      <c r="F108" s="34">
        <v>255</v>
      </c>
      <c r="G108" s="34">
        <v>18440</v>
      </c>
      <c r="H108" s="34">
        <v>98</v>
      </c>
    </row>
    <row r="109" spans="1:8" x14ac:dyDescent="0.25">
      <c r="A109" s="3" t="s">
        <v>375</v>
      </c>
      <c r="B109" s="3" t="s">
        <v>376</v>
      </c>
      <c r="C109" s="3" t="s">
        <v>198</v>
      </c>
      <c r="D109" s="3" t="s">
        <v>199</v>
      </c>
      <c r="E109" s="34">
        <v>915</v>
      </c>
      <c r="F109" s="34">
        <v>2043</v>
      </c>
      <c r="G109" s="34">
        <v>28400</v>
      </c>
      <c r="H109" s="34">
        <v>864</v>
      </c>
    </row>
    <row r="110" spans="1:8" x14ac:dyDescent="0.25">
      <c r="A110" s="3" t="s">
        <v>377</v>
      </c>
      <c r="B110" s="3" t="s">
        <v>378</v>
      </c>
      <c r="C110" s="3" t="s">
        <v>118</v>
      </c>
      <c r="D110" s="3" t="s">
        <v>119</v>
      </c>
      <c r="E110" s="34">
        <v>1331</v>
      </c>
      <c r="F110" s="34">
        <v>25622</v>
      </c>
      <c r="G110" s="34">
        <v>16380</v>
      </c>
      <c r="H110" s="34">
        <v>11671</v>
      </c>
    </row>
    <row r="111" spans="1:8" x14ac:dyDescent="0.25">
      <c r="A111" s="3" t="s">
        <v>379</v>
      </c>
      <c r="B111" s="3" t="s">
        <v>380</v>
      </c>
      <c r="C111" s="3" t="s">
        <v>132</v>
      </c>
      <c r="D111" s="3" t="s">
        <v>133</v>
      </c>
      <c r="E111" s="34">
        <v>608</v>
      </c>
      <c r="F111" s="34">
        <v>2153</v>
      </c>
      <c r="G111" s="34">
        <v>21690</v>
      </c>
      <c r="H111" s="34">
        <v>856</v>
      </c>
    </row>
    <row r="112" spans="1:8" x14ac:dyDescent="0.25">
      <c r="A112" s="3" t="s">
        <v>381</v>
      </c>
      <c r="B112" s="3" t="s">
        <v>382</v>
      </c>
      <c r="C112" s="3" t="s">
        <v>178</v>
      </c>
      <c r="D112" s="3" t="s">
        <v>179</v>
      </c>
      <c r="E112" s="34">
        <v>475</v>
      </c>
      <c r="F112" s="34">
        <v>196</v>
      </c>
      <c r="G112" s="34">
        <v>18520</v>
      </c>
      <c r="H112" s="34">
        <v>82</v>
      </c>
    </row>
    <row r="113" spans="1:8" x14ac:dyDescent="0.25">
      <c r="A113" s="3" t="s">
        <v>383</v>
      </c>
      <c r="B113" s="3" t="s">
        <v>384</v>
      </c>
      <c r="C113" s="3" t="s">
        <v>323</v>
      </c>
      <c r="D113" s="3" t="s">
        <v>324</v>
      </c>
      <c r="E113" s="34">
        <v>1535</v>
      </c>
      <c r="F113" s="34">
        <v>17281</v>
      </c>
      <c r="G113" s="34">
        <v>28640</v>
      </c>
      <c r="H113" s="34">
        <v>7336</v>
      </c>
    </row>
    <row r="114" spans="1:8" x14ac:dyDescent="0.25">
      <c r="A114" s="3" t="s">
        <v>385</v>
      </c>
      <c r="B114" s="3" t="s">
        <v>386</v>
      </c>
      <c r="C114" s="3" t="s">
        <v>367</v>
      </c>
      <c r="D114" s="3" t="s">
        <v>368</v>
      </c>
      <c r="E114" s="34">
        <v>541</v>
      </c>
      <c r="F114" s="34">
        <v>2663</v>
      </c>
      <c r="G114" s="34">
        <v>20900</v>
      </c>
      <c r="H114" s="34">
        <v>980</v>
      </c>
    </row>
    <row r="115" spans="1:8" x14ac:dyDescent="0.25">
      <c r="A115" s="3" t="s">
        <v>387</v>
      </c>
      <c r="B115" s="3" t="s">
        <v>388</v>
      </c>
      <c r="C115" s="3" t="s">
        <v>110</v>
      </c>
      <c r="D115" s="3" t="s">
        <v>111</v>
      </c>
      <c r="E115" s="34">
        <v>562</v>
      </c>
      <c r="F115" s="34">
        <v>764</v>
      </c>
      <c r="G115" s="34">
        <v>20450</v>
      </c>
      <c r="H115" s="34">
        <v>290</v>
      </c>
    </row>
    <row r="116" spans="1:8" x14ac:dyDescent="0.25">
      <c r="A116" s="3" t="s">
        <v>389</v>
      </c>
      <c r="B116" s="3" t="s">
        <v>390</v>
      </c>
      <c r="C116" s="3" t="s">
        <v>212</v>
      </c>
      <c r="D116" s="3" t="s">
        <v>213</v>
      </c>
      <c r="E116" s="34">
        <v>644</v>
      </c>
      <c r="F116" s="34">
        <v>2247</v>
      </c>
      <c r="G116" s="34">
        <v>21210</v>
      </c>
      <c r="H116" s="34">
        <v>894</v>
      </c>
    </row>
    <row r="117" spans="1:8" x14ac:dyDescent="0.25">
      <c r="A117" s="3" t="s">
        <v>391</v>
      </c>
      <c r="B117" s="3" t="s">
        <v>392</v>
      </c>
      <c r="C117" s="3" t="s">
        <v>367</v>
      </c>
      <c r="D117" s="3" t="s">
        <v>368</v>
      </c>
      <c r="E117" s="34">
        <v>513</v>
      </c>
      <c r="F117" s="34">
        <v>897</v>
      </c>
      <c r="G117" s="34">
        <v>20260</v>
      </c>
      <c r="H117" s="34">
        <v>324</v>
      </c>
    </row>
    <row r="118" spans="1:8" x14ac:dyDescent="0.25">
      <c r="A118" s="3" t="s">
        <v>393</v>
      </c>
      <c r="B118" s="3" t="s">
        <v>394</v>
      </c>
      <c r="C118" s="3" t="s">
        <v>212</v>
      </c>
      <c r="D118" s="3" t="s">
        <v>213</v>
      </c>
      <c r="E118" s="34">
        <v>656</v>
      </c>
      <c r="F118" s="34">
        <v>764</v>
      </c>
      <c r="G118" s="34">
        <v>19230</v>
      </c>
      <c r="H118" s="34">
        <v>273</v>
      </c>
    </row>
    <row r="119" spans="1:8" x14ac:dyDescent="0.25">
      <c r="A119" s="3" t="s">
        <v>395</v>
      </c>
      <c r="B119" s="3" t="s">
        <v>396</v>
      </c>
      <c r="C119" s="3" t="s">
        <v>270</v>
      </c>
      <c r="D119" s="3" t="s">
        <v>271</v>
      </c>
      <c r="E119" s="34">
        <v>401</v>
      </c>
      <c r="F119" s="34">
        <v>236</v>
      </c>
      <c r="G119" s="34">
        <v>17110</v>
      </c>
      <c r="H119" s="34">
        <v>93</v>
      </c>
    </row>
    <row r="120" spans="1:8" x14ac:dyDescent="0.25">
      <c r="A120" s="3" t="s">
        <v>397</v>
      </c>
      <c r="B120" s="3" t="s">
        <v>398</v>
      </c>
      <c r="C120" s="3" t="s">
        <v>178</v>
      </c>
      <c r="D120" s="3" t="s">
        <v>179</v>
      </c>
      <c r="E120" s="34">
        <v>553</v>
      </c>
      <c r="F120" s="34">
        <v>167</v>
      </c>
      <c r="G120" s="34">
        <v>17770</v>
      </c>
      <c r="H120" s="34">
        <v>68</v>
      </c>
    </row>
    <row r="121" spans="1:8" x14ac:dyDescent="0.25">
      <c r="A121" s="3" t="s">
        <v>399</v>
      </c>
      <c r="B121" s="3" t="s">
        <v>400</v>
      </c>
      <c r="C121" s="3" t="s">
        <v>182</v>
      </c>
      <c r="D121" s="3" t="s">
        <v>183</v>
      </c>
      <c r="E121" s="34">
        <v>568</v>
      </c>
      <c r="F121" s="34">
        <v>1076</v>
      </c>
      <c r="G121" s="34">
        <v>23270</v>
      </c>
      <c r="H121" s="34">
        <v>427</v>
      </c>
    </row>
    <row r="122" spans="1:8" x14ac:dyDescent="0.25">
      <c r="A122" s="3" t="s">
        <v>401</v>
      </c>
      <c r="B122" s="3" t="s">
        <v>402</v>
      </c>
      <c r="C122" s="3" t="s">
        <v>178</v>
      </c>
      <c r="D122" s="3" t="s">
        <v>179</v>
      </c>
      <c r="E122" s="34">
        <v>539</v>
      </c>
      <c r="F122" s="34">
        <v>216</v>
      </c>
      <c r="G122" s="34">
        <v>19590</v>
      </c>
      <c r="H122" s="34">
        <v>89</v>
      </c>
    </row>
    <row r="123" spans="1:8" x14ac:dyDescent="0.25">
      <c r="A123" s="3" t="s">
        <v>403</v>
      </c>
      <c r="B123" s="3" t="s">
        <v>404</v>
      </c>
      <c r="C123" s="3" t="s">
        <v>204</v>
      </c>
      <c r="D123" s="3" t="s">
        <v>205</v>
      </c>
      <c r="E123" s="34">
        <v>496</v>
      </c>
      <c r="F123" s="34">
        <v>561</v>
      </c>
      <c r="G123" s="34">
        <v>21410</v>
      </c>
      <c r="H123" s="34">
        <v>212</v>
      </c>
    </row>
    <row r="124" spans="1:8" x14ac:dyDescent="0.25">
      <c r="A124" s="3" t="s">
        <v>405</v>
      </c>
      <c r="B124" s="3" t="s">
        <v>406</v>
      </c>
      <c r="C124" s="3" t="s">
        <v>270</v>
      </c>
      <c r="D124" s="3" t="s">
        <v>271</v>
      </c>
      <c r="E124" s="34">
        <v>902</v>
      </c>
      <c r="F124" s="34">
        <v>76</v>
      </c>
    </row>
    <row r="125" spans="1:8" x14ac:dyDescent="0.25">
      <c r="A125" s="3" t="s">
        <v>407</v>
      </c>
      <c r="B125" s="3" t="s">
        <v>408</v>
      </c>
      <c r="C125" s="3" t="s">
        <v>212</v>
      </c>
      <c r="D125" s="3" t="s">
        <v>213</v>
      </c>
      <c r="E125" s="34">
        <v>603</v>
      </c>
      <c r="F125" s="34">
        <v>300</v>
      </c>
      <c r="G125" s="34">
        <v>19000</v>
      </c>
      <c r="H125" s="34">
        <v>117</v>
      </c>
    </row>
    <row r="126" spans="1:8" x14ac:dyDescent="0.25">
      <c r="A126" s="3" t="s">
        <v>409</v>
      </c>
      <c r="B126" s="3" t="s">
        <v>410</v>
      </c>
      <c r="C126" s="3" t="s">
        <v>178</v>
      </c>
      <c r="D126" s="3" t="s">
        <v>179</v>
      </c>
      <c r="E126" s="34">
        <v>380</v>
      </c>
      <c r="F126" s="34">
        <v>129</v>
      </c>
      <c r="G126" s="34">
        <v>22560</v>
      </c>
      <c r="H126" s="34">
        <v>50</v>
      </c>
    </row>
    <row r="127" spans="1:8" x14ac:dyDescent="0.25">
      <c r="A127" s="3" t="s">
        <v>411</v>
      </c>
      <c r="B127" s="3" t="s">
        <v>412</v>
      </c>
      <c r="C127" s="3" t="s">
        <v>178</v>
      </c>
      <c r="D127" s="3" t="s">
        <v>179</v>
      </c>
      <c r="E127" s="34">
        <v>527</v>
      </c>
      <c r="F127" s="34">
        <v>301</v>
      </c>
      <c r="G127" s="34">
        <v>18950</v>
      </c>
      <c r="H127" s="34">
        <v>107</v>
      </c>
    </row>
    <row r="128" spans="1:8" x14ac:dyDescent="0.25">
      <c r="A128" s="3" t="s">
        <v>413</v>
      </c>
      <c r="B128" s="3" t="s">
        <v>414</v>
      </c>
      <c r="C128" s="3" t="s">
        <v>156</v>
      </c>
      <c r="D128" s="3" t="s">
        <v>157</v>
      </c>
      <c r="E128" s="34">
        <v>669</v>
      </c>
      <c r="F128" s="34">
        <v>230</v>
      </c>
      <c r="G128" s="34">
        <v>18950</v>
      </c>
      <c r="H128" s="34">
        <v>98</v>
      </c>
    </row>
    <row r="129" spans="1:8" x14ac:dyDescent="0.25">
      <c r="A129" s="3" t="s">
        <v>415</v>
      </c>
      <c r="B129" s="3" t="s">
        <v>416</v>
      </c>
      <c r="C129" s="3" t="s">
        <v>110</v>
      </c>
      <c r="D129" s="3" t="s">
        <v>111</v>
      </c>
      <c r="E129" s="34">
        <v>833</v>
      </c>
      <c r="F129" s="34">
        <v>8801</v>
      </c>
      <c r="G129" s="34">
        <v>18460</v>
      </c>
      <c r="H129" s="34">
        <v>3947</v>
      </c>
    </row>
    <row r="130" spans="1:8" x14ac:dyDescent="0.25">
      <c r="A130" s="3" t="s">
        <v>417</v>
      </c>
      <c r="B130" s="3" t="s">
        <v>418</v>
      </c>
      <c r="C130" s="3" t="s">
        <v>178</v>
      </c>
      <c r="D130" s="3" t="s">
        <v>179</v>
      </c>
      <c r="E130" s="34">
        <v>514</v>
      </c>
      <c r="F130" s="34">
        <v>111</v>
      </c>
    </row>
    <row r="131" spans="1:8" x14ac:dyDescent="0.25">
      <c r="A131" s="3" t="s">
        <v>419</v>
      </c>
      <c r="B131" s="3" t="s">
        <v>420</v>
      </c>
      <c r="C131" s="3" t="s">
        <v>188</v>
      </c>
      <c r="D131" s="3" t="s">
        <v>189</v>
      </c>
      <c r="E131" s="34">
        <v>653</v>
      </c>
      <c r="F131" s="34">
        <v>4887</v>
      </c>
      <c r="G131" s="34">
        <v>20610</v>
      </c>
      <c r="H131" s="34">
        <v>2226</v>
      </c>
    </row>
    <row r="132" spans="1:8" x14ac:dyDescent="0.25">
      <c r="A132" s="3" t="s">
        <v>421</v>
      </c>
      <c r="B132" s="3" t="s">
        <v>422</v>
      </c>
      <c r="C132" s="3" t="s">
        <v>262</v>
      </c>
      <c r="D132" s="3" t="s">
        <v>263</v>
      </c>
      <c r="E132" s="34">
        <v>787</v>
      </c>
      <c r="F132" s="34">
        <v>677</v>
      </c>
      <c r="G132" s="34">
        <v>24210</v>
      </c>
      <c r="H132" s="34">
        <v>264</v>
      </c>
    </row>
    <row r="133" spans="1:8" x14ac:dyDescent="0.25">
      <c r="A133" s="3" t="s">
        <v>423</v>
      </c>
      <c r="B133" s="3" t="s">
        <v>424</v>
      </c>
      <c r="C133" s="3" t="s">
        <v>367</v>
      </c>
      <c r="D133" s="3" t="s">
        <v>368</v>
      </c>
      <c r="E133" s="34">
        <v>819</v>
      </c>
      <c r="F133" s="34">
        <v>1600</v>
      </c>
      <c r="G133" s="34">
        <v>20470</v>
      </c>
      <c r="H133" s="34">
        <v>633</v>
      </c>
    </row>
    <row r="134" spans="1:8" x14ac:dyDescent="0.25">
      <c r="A134" s="3" t="s">
        <v>425</v>
      </c>
      <c r="B134" s="3" t="s">
        <v>426</v>
      </c>
      <c r="C134" s="3" t="s">
        <v>278</v>
      </c>
      <c r="D134" s="3" t="s">
        <v>279</v>
      </c>
      <c r="E134" s="34">
        <v>723</v>
      </c>
      <c r="F134" s="34">
        <v>2522</v>
      </c>
      <c r="G134" s="34">
        <v>21420</v>
      </c>
      <c r="H134" s="34">
        <v>1048</v>
      </c>
    </row>
    <row r="135" spans="1:8" x14ac:dyDescent="0.25">
      <c r="A135" s="3" t="s">
        <v>427</v>
      </c>
      <c r="B135" s="3" t="s">
        <v>428</v>
      </c>
      <c r="C135" s="3" t="s">
        <v>156</v>
      </c>
      <c r="D135" s="3" t="s">
        <v>157</v>
      </c>
      <c r="E135" s="34">
        <v>553</v>
      </c>
      <c r="F135" s="34">
        <v>973</v>
      </c>
      <c r="G135" s="34">
        <v>20570</v>
      </c>
      <c r="H135" s="34">
        <v>335</v>
      </c>
    </row>
    <row r="136" spans="1:8" x14ac:dyDescent="0.25">
      <c r="A136" s="3" t="s">
        <v>429</v>
      </c>
      <c r="B136" s="3" t="s">
        <v>430</v>
      </c>
      <c r="C136" s="3" t="s">
        <v>188</v>
      </c>
      <c r="D136" s="3" t="s">
        <v>189</v>
      </c>
      <c r="E136" s="34">
        <v>542</v>
      </c>
      <c r="F136" s="34">
        <v>674</v>
      </c>
      <c r="G136" s="34">
        <v>24480</v>
      </c>
      <c r="H136" s="34">
        <v>241</v>
      </c>
    </row>
    <row r="137" spans="1:8" x14ac:dyDescent="0.25">
      <c r="A137" s="3" t="s">
        <v>431</v>
      </c>
      <c r="B137" s="3" t="s">
        <v>432</v>
      </c>
      <c r="C137" s="3" t="s">
        <v>140</v>
      </c>
      <c r="D137" s="3" t="s">
        <v>141</v>
      </c>
      <c r="E137" s="34">
        <v>637</v>
      </c>
      <c r="F137" s="34">
        <v>2335</v>
      </c>
      <c r="G137" s="34">
        <v>20400</v>
      </c>
      <c r="H137" s="34">
        <v>857</v>
      </c>
    </row>
    <row r="138" spans="1:8" x14ac:dyDescent="0.25">
      <c r="A138" s="3" t="s">
        <v>433</v>
      </c>
      <c r="B138" s="3" t="s">
        <v>434</v>
      </c>
      <c r="C138" s="3" t="s">
        <v>110</v>
      </c>
      <c r="D138" s="3" t="s">
        <v>111</v>
      </c>
      <c r="E138" s="34">
        <v>561</v>
      </c>
      <c r="F138" s="34">
        <v>484</v>
      </c>
      <c r="G138" s="34">
        <v>21770</v>
      </c>
      <c r="H138" s="34">
        <v>185</v>
      </c>
    </row>
    <row r="139" spans="1:8" x14ac:dyDescent="0.25">
      <c r="A139" s="3" t="s">
        <v>435</v>
      </c>
      <c r="B139" s="3" t="s">
        <v>436</v>
      </c>
      <c r="C139" s="3" t="s">
        <v>110</v>
      </c>
      <c r="D139" s="3" t="s">
        <v>111</v>
      </c>
      <c r="E139" s="34">
        <v>672</v>
      </c>
      <c r="F139" s="34">
        <v>96</v>
      </c>
    </row>
    <row r="140" spans="1:8" x14ac:dyDescent="0.25">
      <c r="A140" s="3" t="s">
        <v>437</v>
      </c>
      <c r="B140" s="3" t="s">
        <v>438</v>
      </c>
      <c r="C140" s="3" t="s">
        <v>178</v>
      </c>
      <c r="D140" s="3" t="s">
        <v>179</v>
      </c>
      <c r="E140" s="34">
        <v>544</v>
      </c>
      <c r="F140" s="34">
        <v>160</v>
      </c>
      <c r="G140" s="34">
        <v>22010</v>
      </c>
      <c r="H140" s="34">
        <v>61</v>
      </c>
    </row>
    <row r="141" spans="1:8" x14ac:dyDescent="0.25">
      <c r="A141" s="3" t="s">
        <v>439</v>
      </c>
      <c r="B141" s="3" t="s">
        <v>440</v>
      </c>
      <c r="C141" s="3" t="s">
        <v>178</v>
      </c>
      <c r="D141" s="3" t="s">
        <v>179</v>
      </c>
      <c r="E141" s="34">
        <v>441</v>
      </c>
      <c r="F141" s="34">
        <v>366</v>
      </c>
      <c r="G141" s="34">
        <v>18490</v>
      </c>
      <c r="H141" s="34">
        <v>108</v>
      </c>
    </row>
    <row r="142" spans="1:8" x14ac:dyDescent="0.25">
      <c r="A142" s="3" t="s">
        <v>441</v>
      </c>
      <c r="B142" s="3" t="s">
        <v>442</v>
      </c>
      <c r="C142" s="3" t="s">
        <v>367</v>
      </c>
      <c r="D142" s="3" t="s">
        <v>368</v>
      </c>
      <c r="E142" s="34">
        <v>633</v>
      </c>
      <c r="F142" s="34">
        <v>950</v>
      </c>
      <c r="G142" s="34">
        <v>18220</v>
      </c>
      <c r="H142" s="34">
        <v>392</v>
      </c>
    </row>
    <row r="143" spans="1:8" x14ac:dyDescent="0.25">
      <c r="A143" s="3" t="s">
        <v>443</v>
      </c>
      <c r="B143" s="3" t="s">
        <v>444</v>
      </c>
      <c r="C143" s="3" t="s">
        <v>132</v>
      </c>
      <c r="D143" s="3" t="s">
        <v>133</v>
      </c>
      <c r="E143" s="34">
        <v>799</v>
      </c>
      <c r="F143" s="34">
        <v>127</v>
      </c>
      <c r="G143" s="34">
        <v>24780</v>
      </c>
      <c r="H143" s="34">
        <v>59</v>
      </c>
    </row>
    <row r="144" spans="1:8" x14ac:dyDescent="0.25">
      <c r="A144" s="3" t="s">
        <v>445</v>
      </c>
      <c r="B144" s="3" t="s">
        <v>446</v>
      </c>
      <c r="C144" s="3" t="s">
        <v>270</v>
      </c>
      <c r="D144" s="3" t="s">
        <v>271</v>
      </c>
      <c r="E144" s="34">
        <v>530</v>
      </c>
      <c r="F144" s="34">
        <v>288</v>
      </c>
      <c r="G144" s="34">
        <v>19600</v>
      </c>
      <c r="H144" s="34">
        <v>107</v>
      </c>
    </row>
    <row r="145" spans="1:8" x14ac:dyDescent="0.25">
      <c r="A145" s="3" t="s">
        <v>447</v>
      </c>
      <c r="B145" s="3" t="s">
        <v>448</v>
      </c>
      <c r="C145" s="3" t="s">
        <v>156</v>
      </c>
      <c r="D145" s="3" t="s">
        <v>157</v>
      </c>
      <c r="E145" s="34">
        <v>614</v>
      </c>
      <c r="F145" s="34">
        <v>173</v>
      </c>
      <c r="G145" s="34">
        <v>21300</v>
      </c>
      <c r="H145" s="34">
        <v>77</v>
      </c>
    </row>
    <row r="146" spans="1:8" x14ac:dyDescent="0.25">
      <c r="A146" s="3" t="s">
        <v>449</v>
      </c>
      <c r="B146" s="3" t="s">
        <v>450</v>
      </c>
      <c r="C146" s="3" t="s">
        <v>132</v>
      </c>
      <c r="D146" s="3" t="s">
        <v>133</v>
      </c>
      <c r="E146" s="34">
        <v>521</v>
      </c>
      <c r="F146" s="34">
        <v>302</v>
      </c>
      <c r="G146" s="34">
        <v>19790</v>
      </c>
      <c r="H146" s="34">
        <v>118</v>
      </c>
    </row>
    <row r="147" spans="1:8" x14ac:dyDescent="0.25">
      <c r="A147" s="3" t="s">
        <v>451</v>
      </c>
      <c r="B147" s="3" t="s">
        <v>452</v>
      </c>
      <c r="C147" s="3" t="s">
        <v>110</v>
      </c>
      <c r="D147" s="3" t="s">
        <v>111</v>
      </c>
      <c r="E147" s="34">
        <v>515</v>
      </c>
      <c r="F147" s="34">
        <v>806</v>
      </c>
      <c r="G147" s="34">
        <v>21800</v>
      </c>
      <c r="H147" s="34">
        <v>291</v>
      </c>
    </row>
    <row r="148" spans="1:8" x14ac:dyDescent="0.25">
      <c r="A148" s="3" t="s">
        <v>453</v>
      </c>
      <c r="B148" s="3" t="s">
        <v>454</v>
      </c>
      <c r="C148" s="3" t="s">
        <v>128</v>
      </c>
      <c r="D148" s="3" t="s">
        <v>129</v>
      </c>
      <c r="E148" s="34">
        <v>1487</v>
      </c>
      <c r="F148" s="34">
        <v>1513</v>
      </c>
      <c r="G148" s="34">
        <v>17880</v>
      </c>
      <c r="H148" s="34">
        <v>730</v>
      </c>
    </row>
    <row r="149" spans="1:8" x14ac:dyDescent="0.25">
      <c r="A149" s="3" t="s">
        <v>455</v>
      </c>
      <c r="B149" s="3" t="s">
        <v>456</v>
      </c>
      <c r="C149" s="3" t="s">
        <v>162</v>
      </c>
      <c r="D149" s="3" t="s">
        <v>163</v>
      </c>
      <c r="E149" s="34">
        <v>688</v>
      </c>
      <c r="F149" s="34">
        <v>642</v>
      </c>
      <c r="G149" s="34">
        <v>19770</v>
      </c>
      <c r="H149" s="34">
        <v>244</v>
      </c>
    </row>
    <row r="150" spans="1:8" x14ac:dyDescent="0.25">
      <c r="A150" s="3" t="s">
        <v>457</v>
      </c>
      <c r="B150" s="3" t="s">
        <v>458</v>
      </c>
      <c r="C150" s="3" t="s">
        <v>128</v>
      </c>
      <c r="D150" s="3" t="s">
        <v>129</v>
      </c>
      <c r="E150" s="34">
        <v>1286</v>
      </c>
      <c r="F150" s="34">
        <v>789</v>
      </c>
      <c r="G150" s="34">
        <v>18900</v>
      </c>
      <c r="H150" s="34">
        <v>334</v>
      </c>
    </row>
    <row r="151" spans="1:8" x14ac:dyDescent="0.25">
      <c r="A151" s="3" t="s">
        <v>459</v>
      </c>
      <c r="B151" s="3" t="s">
        <v>460</v>
      </c>
      <c r="C151" s="3" t="s">
        <v>118</v>
      </c>
      <c r="D151" s="3" t="s">
        <v>119</v>
      </c>
      <c r="E151" s="34">
        <v>1350</v>
      </c>
      <c r="F151" s="34">
        <v>24425</v>
      </c>
      <c r="G151" s="34">
        <v>22790</v>
      </c>
      <c r="H151" s="34">
        <v>10789</v>
      </c>
    </row>
    <row r="152" spans="1:8" x14ac:dyDescent="0.25">
      <c r="A152" s="3" t="s">
        <v>461</v>
      </c>
      <c r="B152" s="3" t="s">
        <v>462</v>
      </c>
      <c r="C152" s="3" t="s">
        <v>178</v>
      </c>
      <c r="D152" s="3" t="s">
        <v>179</v>
      </c>
      <c r="E152" s="34">
        <v>558</v>
      </c>
      <c r="F152" s="34">
        <v>442</v>
      </c>
      <c r="G152" s="34">
        <v>21170</v>
      </c>
      <c r="H152" s="34">
        <v>171</v>
      </c>
    </row>
    <row r="153" spans="1:8" x14ac:dyDescent="0.25">
      <c r="A153" s="3" t="s">
        <v>463</v>
      </c>
      <c r="B153" s="3" t="s">
        <v>464</v>
      </c>
      <c r="C153" s="3" t="s">
        <v>182</v>
      </c>
      <c r="D153" s="3" t="s">
        <v>183</v>
      </c>
      <c r="E153" s="34">
        <v>589</v>
      </c>
      <c r="F153" s="34">
        <v>1704</v>
      </c>
      <c r="G153" s="34">
        <v>23950</v>
      </c>
      <c r="H153" s="34">
        <v>654</v>
      </c>
    </row>
    <row r="154" spans="1:8" x14ac:dyDescent="0.25">
      <c r="A154" s="3" t="s">
        <v>465</v>
      </c>
      <c r="B154" s="3" t="s">
        <v>466</v>
      </c>
      <c r="C154" s="3" t="s">
        <v>262</v>
      </c>
      <c r="D154" s="3" t="s">
        <v>263</v>
      </c>
      <c r="E154" s="34">
        <v>882</v>
      </c>
      <c r="F154" s="34">
        <v>3046</v>
      </c>
      <c r="G154" s="34">
        <v>24680</v>
      </c>
      <c r="H154" s="34">
        <v>1516</v>
      </c>
    </row>
    <row r="155" spans="1:8" x14ac:dyDescent="0.25">
      <c r="A155" s="3" t="s">
        <v>467</v>
      </c>
      <c r="B155" s="3" t="s">
        <v>468</v>
      </c>
      <c r="C155" s="3" t="s">
        <v>270</v>
      </c>
      <c r="D155" s="3" t="s">
        <v>271</v>
      </c>
      <c r="E155" s="34">
        <v>561</v>
      </c>
      <c r="F155" s="34">
        <v>638</v>
      </c>
      <c r="G155" s="34">
        <v>19570</v>
      </c>
      <c r="H155" s="34">
        <v>233</v>
      </c>
    </row>
    <row r="156" spans="1:8" x14ac:dyDescent="0.25">
      <c r="A156" s="3" t="s">
        <v>469</v>
      </c>
      <c r="B156" s="3" t="s">
        <v>470</v>
      </c>
      <c r="C156" s="3" t="s">
        <v>118</v>
      </c>
      <c r="D156" s="3" t="s">
        <v>119</v>
      </c>
      <c r="E156" s="34">
        <v>1234</v>
      </c>
      <c r="F156" s="34">
        <v>18011</v>
      </c>
      <c r="G156" s="34">
        <v>18740</v>
      </c>
      <c r="H156" s="34">
        <v>7667</v>
      </c>
    </row>
    <row r="157" spans="1:8" x14ac:dyDescent="0.25">
      <c r="A157" s="3" t="s">
        <v>471</v>
      </c>
      <c r="B157" s="3" t="s">
        <v>472</v>
      </c>
      <c r="C157" s="3" t="s">
        <v>114</v>
      </c>
      <c r="D157" s="3" t="s">
        <v>115</v>
      </c>
      <c r="E157" s="34">
        <v>432</v>
      </c>
      <c r="F157" s="34">
        <v>115</v>
      </c>
    </row>
    <row r="158" spans="1:8" x14ac:dyDescent="0.25">
      <c r="A158" s="3" t="s">
        <v>473</v>
      </c>
      <c r="B158" s="3" t="s">
        <v>474</v>
      </c>
      <c r="C158" s="3" t="s">
        <v>114</v>
      </c>
      <c r="D158" s="3" t="s">
        <v>115</v>
      </c>
      <c r="E158" s="34">
        <v>631</v>
      </c>
      <c r="F158" s="34">
        <v>818</v>
      </c>
      <c r="G158" s="34">
        <v>20150</v>
      </c>
      <c r="H158" s="34">
        <v>309</v>
      </c>
    </row>
    <row r="159" spans="1:8" x14ac:dyDescent="0.25">
      <c r="A159" s="3" t="s">
        <v>475</v>
      </c>
      <c r="B159" s="3" t="s">
        <v>476</v>
      </c>
      <c r="C159" s="3" t="s">
        <v>114</v>
      </c>
      <c r="D159" s="3" t="s">
        <v>115</v>
      </c>
      <c r="E159" s="34">
        <v>536</v>
      </c>
      <c r="F159" s="34">
        <v>234</v>
      </c>
      <c r="G159" s="34">
        <v>18910</v>
      </c>
      <c r="H159" s="34">
        <v>87</v>
      </c>
    </row>
    <row r="160" spans="1:8" x14ac:dyDescent="0.25">
      <c r="A160" s="3" t="s">
        <v>477</v>
      </c>
      <c r="B160" s="3" t="s">
        <v>478</v>
      </c>
      <c r="C160" s="3" t="s">
        <v>204</v>
      </c>
      <c r="D160" s="3" t="s">
        <v>205</v>
      </c>
      <c r="E160" s="34">
        <v>515</v>
      </c>
      <c r="F160" s="34">
        <v>321</v>
      </c>
      <c r="G160" s="34">
        <v>21020</v>
      </c>
      <c r="H160" s="34">
        <v>118</v>
      </c>
    </row>
    <row r="161" spans="1:8" x14ac:dyDescent="0.25">
      <c r="A161" s="3" t="s">
        <v>479</v>
      </c>
      <c r="B161" s="3" t="s">
        <v>480</v>
      </c>
      <c r="C161" s="3" t="s">
        <v>228</v>
      </c>
      <c r="D161" s="3" t="s">
        <v>229</v>
      </c>
      <c r="E161" s="34">
        <v>655</v>
      </c>
      <c r="F161" s="34">
        <v>204</v>
      </c>
      <c r="G161" s="34">
        <v>20070</v>
      </c>
      <c r="H161" s="34">
        <v>87</v>
      </c>
    </row>
    <row r="162" spans="1:8" x14ac:dyDescent="0.25">
      <c r="A162" s="3" t="s">
        <v>481</v>
      </c>
      <c r="B162" s="3" t="s">
        <v>482</v>
      </c>
      <c r="C162" s="3" t="s">
        <v>152</v>
      </c>
      <c r="D162" s="3" t="s">
        <v>153</v>
      </c>
      <c r="E162" s="34">
        <v>737</v>
      </c>
      <c r="F162" s="34">
        <v>1214</v>
      </c>
      <c r="G162" s="34">
        <v>22350</v>
      </c>
      <c r="H162" s="34">
        <v>458</v>
      </c>
    </row>
    <row r="163" spans="1:8" x14ac:dyDescent="0.25">
      <c r="A163" s="3" t="s">
        <v>483</v>
      </c>
      <c r="B163" s="3" t="s">
        <v>484</v>
      </c>
      <c r="C163" s="3" t="s">
        <v>178</v>
      </c>
      <c r="D163" s="3" t="s">
        <v>179</v>
      </c>
      <c r="E163" s="34">
        <v>577</v>
      </c>
      <c r="F163" s="34">
        <v>769</v>
      </c>
      <c r="G163" s="34">
        <v>17930</v>
      </c>
      <c r="H163" s="34">
        <v>304</v>
      </c>
    </row>
    <row r="164" spans="1:8" x14ac:dyDescent="0.25">
      <c r="A164" s="3" t="s">
        <v>485</v>
      </c>
      <c r="B164" s="3" t="s">
        <v>486</v>
      </c>
      <c r="C164" s="3" t="s">
        <v>132</v>
      </c>
      <c r="D164" s="3" t="s">
        <v>133</v>
      </c>
      <c r="E164" s="34">
        <v>580</v>
      </c>
      <c r="F164" s="34">
        <v>361</v>
      </c>
      <c r="G164" s="34">
        <v>21790</v>
      </c>
      <c r="H164" s="34">
        <v>146</v>
      </c>
    </row>
    <row r="165" spans="1:8" x14ac:dyDescent="0.25">
      <c r="A165" s="3" t="s">
        <v>487</v>
      </c>
      <c r="B165" s="3" t="s">
        <v>488</v>
      </c>
      <c r="C165" s="3" t="s">
        <v>212</v>
      </c>
      <c r="D165" s="3" t="s">
        <v>213</v>
      </c>
      <c r="E165" s="34">
        <v>737</v>
      </c>
      <c r="F165" s="34">
        <v>2495</v>
      </c>
      <c r="G165" s="34">
        <v>20040</v>
      </c>
      <c r="H165" s="34">
        <v>1069</v>
      </c>
    </row>
    <row r="166" spans="1:8" x14ac:dyDescent="0.25">
      <c r="A166" s="3" t="s">
        <v>489</v>
      </c>
      <c r="B166" s="3" t="s">
        <v>490</v>
      </c>
      <c r="C166" s="3" t="s">
        <v>156</v>
      </c>
      <c r="D166" s="3" t="s">
        <v>157</v>
      </c>
      <c r="E166" s="34">
        <v>583</v>
      </c>
      <c r="F166" s="34">
        <v>391</v>
      </c>
      <c r="G166" s="34">
        <v>19210</v>
      </c>
      <c r="H166" s="34">
        <v>174</v>
      </c>
    </row>
    <row r="167" spans="1:8" x14ac:dyDescent="0.25">
      <c r="A167" s="3" t="s">
        <v>491</v>
      </c>
      <c r="B167" s="3" t="s">
        <v>492</v>
      </c>
      <c r="C167" s="3" t="s">
        <v>152</v>
      </c>
      <c r="D167" s="3" t="s">
        <v>153</v>
      </c>
      <c r="E167" s="34">
        <v>595</v>
      </c>
      <c r="F167" s="34">
        <v>3074</v>
      </c>
      <c r="G167" s="34">
        <v>21000</v>
      </c>
      <c r="H167" s="34">
        <v>1326</v>
      </c>
    </row>
    <row r="168" spans="1:8" x14ac:dyDescent="0.25">
      <c r="A168" s="3" t="s">
        <v>493</v>
      </c>
      <c r="B168" s="3" t="s">
        <v>494</v>
      </c>
      <c r="C168" s="3" t="s">
        <v>156</v>
      </c>
      <c r="D168" s="3" t="s">
        <v>157</v>
      </c>
      <c r="E168" s="34">
        <v>554</v>
      </c>
      <c r="F168" s="34">
        <v>206</v>
      </c>
      <c r="G168" s="34">
        <v>18550</v>
      </c>
      <c r="H168" s="34">
        <v>79</v>
      </c>
    </row>
    <row r="169" spans="1:8" x14ac:dyDescent="0.25">
      <c r="A169" s="3" t="s">
        <v>495</v>
      </c>
      <c r="B169" s="3" t="s">
        <v>496</v>
      </c>
      <c r="C169" s="3" t="s">
        <v>228</v>
      </c>
      <c r="D169" s="3" t="s">
        <v>229</v>
      </c>
      <c r="E169" s="34">
        <v>732</v>
      </c>
      <c r="F169" s="34">
        <v>304</v>
      </c>
      <c r="G169" s="34">
        <v>22220</v>
      </c>
      <c r="H169" s="34">
        <v>119</v>
      </c>
    </row>
    <row r="170" spans="1:8" x14ac:dyDescent="0.25">
      <c r="A170" s="3" t="s">
        <v>497</v>
      </c>
      <c r="B170" s="3" t="s">
        <v>498</v>
      </c>
      <c r="C170" s="3" t="s">
        <v>204</v>
      </c>
      <c r="D170" s="3" t="s">
        <v>205</v>
      </c>
      <c r="E170" s="34">
        <v>606</v>
      </c>
      <c r="F170" s="34">
        <v>816</v>
      </c>
      <c r="G170" s="34">
        <v>22210</v>
      </c>
      <c r="H170" s="34">
        <v>368</v>
      </c>
    </row>
    <row r="171" spans="1:8" x14ac:dyDescent="0.25">
      <c r="A171" s="3" t="s">
        <v>499</v>
      </c>
      <c r="B171" s="3" t="s">
        <v>500</v>
      </c>
      <c r="C171" s="3" t="s">
        <v>278</v>
      </c>
      <c r="D171" s="3" t="s">
        <v>279</v>
      </c>
      <c r="E171" s="34">
        <v>538</v>
      </c>
      <c r="F171" s="34">
        <v>1349</v>
      </c>
      <c r="G171" s="34">
        <v>20910</v>
      </c>
      <c r="H171" s="34">
        <v>510</v>
      </c>
    </row>
    <row r="172" spans="1:8" x14ac:dyDescent="0.25">
      <c r="A172" s="3" t="s">
        <v>501</v>
      </c>
      <c r="B172" s="3" t="s">
        <v>502</v>
      </c>
      <c r="C172" s="3" t="s">
        <v>204</v>
      </c>
      <c r="D172" s="3" t="s">
        <v>205</v>
      </c>
      <c r="E172" s="34">
        <v>575</v>
      </c>
      <c r="F172" s="34">
        <v>554</v>
      </c>
      <c r="G172" s="34">
        <v>19240</v>
      </c>
      <c r="H172" s="34">
        <v>253</v>
      </c>
    </row>
    <row r="173" spans="1:8" x14ac:dyDescent="0.25">
      <c r="A173" s="3" t="s">
        <v>503</v>
      </c>
      <c r="B173" s="3" t="s">
        <v>504</v>
      </c>
      <c r="C173" s="3" t="s">
        <v>110</v>
      </c>
      <c r="D173" s="3" t="s">
        <v>111</v>
      </c>
      <c r="E173" s="34">
        <v>647</v>
      </c>
      <c r="F173" s="34">
        <v>2028</v>
      </c>
      <c r="G173" s="34">
        <v>22400</v>
      </c>
      <c r="H173" s="34">
        <v>796</v>
      </c>
    </row>
    <row r="174" spans="1:8" x14ac:dyDescent="0.25">
      <c r="A174" s="3" t="s">
        <v>505</v>
      </c>
      <c r="B174" s="3" t="s">
        <v>506</v>
      </c>
      <c r="C174" s="3" t="s">
        <v>270</v>
      </c>
      <c r="D174" s="3" t="s">
        <v>271</v>
      </c>
      <c r="E174" s="34">
        <v>670</v>
      </c>
      <c r="F174" s="34">
        <v>824</v>
      </c>
      <c r="G174" s="34">
        <v>18450</v>
      </c>
      <c r="H174" s="34">
        <v>352</v>
      </c>
    </row>
    <row r="175" spans="1:8" x14ac:dyDescent="0.25">
      <c r="A175" s="3" t="s">
        <v>507</v>
      </c>
      <c r="B175" s="3" t="s">
        <v>508</v>
      </c>
      <c r="C175" s="3" t="s">
        <v>114</v>
      </c>
      <c r="D175" s="3" t="s">
        <v>115</v>
      </c>
      <c r="E175" s="34">
        <v>996</v>
      </c>
      <c r="F175" s="34">
        <v>1317</v>
      </c>
      <c r="G175" s="34">
        <v>17670</v>
      </c>
      <c r="H175" s="34">
        <v>579</v>
      </c>
    </row>
    <row r="176" spans="1:8" x14ac:dyDescent="0.25">
      <c r="A176" s="3" t="s">
        <v>509</v>
      </c>
      <c r="B176" s="3" t="s">
        <v>510</v>
      </c>
      <c r="C176" s="3" t="s">
        <v>156</v>
      </c>
      <c r="D176" s="3" t="s">
        <v>157</v>
      </c>
      <c r="E176" s="34">
        <v>751</v>
      </c>
      <c r="F176" s="34">
        <v>203</v>
      </c>
      <c r="G176" s="34">
        <v>20020</v>
      </c>
      <c r="H176" s="34">
        <v>81</v>
      </c>
    </row>
    <row r="177" spans="1:8" x14ac:dyDescent="0.25">
      <c r="A177" s="3" t="s">
        <v>511</v>
      </c>
      <c r="B177" s="3" t="s">
        <v>512</v>
      </c>
      <c r="C177" s="3" t="s">
        <v>178</v>
      </c>
      <c r="D177" s="3" t="s">
        <v>179</v>
      </c>
      <c r="E177" s="34">
        <v>707</v>
      </c>
      <c r="F177" s="34">
        <v>455</v>
      </c>
      <c r="G177" s="34">
        <v>19510</v>
      </c>
      <c r="H177" s="34">
        <v>181</v>
      </c>
    </row>
    <row r="178" spans="1:8" x14ac:dyDescent="0.25">
      <c r="A178" s="3" t="s">
        <v>513</v>
      </c>
      <c r="B178" s="3" t="s">
        <v>514</v>
      </c>
      <c r="C178" s="3" t="s">
        <v>156</v>
      </c>
      <c r="D178" s="3" t="s">
        <v>157</v>
      </c>
      <c r="E178" s="34">
        <v>573</v>
      </c>
      <c r="F178" s="34">
        <v>102</v>
      </c>
      <c r="G178" s="34">
        <v>20330</v>
      </c>
      <c r="H178" s="34">
        <v>51</v>
      </c>
    </row>
    <row r="179" spans="1:8" x14ac:dyDescent="0.25">
      <c r="A179" s="3" t="s">
        <v>515</v>
      </c>
      <c r="B179" s="3" t="s">
        <v>516</v>
      </c>
      <c r="C179" s="3" t="s">
        <v>110</v>
      </c>
      <c r="D179" s="3" t="s">
        <v>111</v>
      </c>
      <c r="E179" s="34">
        <v>652</v>
      </c>
      <c r="F179" s="34">
        <v>595</v>
      </c>
      <c r="G179" s="34">
        <v>19670</v>
      </c>
      <c r="H179" s="34">
        <v>221</v>
      </c>
    </row>
    <row r="180" spans="1:8" x14ac:dyDescent="0.25">
      <c r="A180" s="3" t="s">
        <v>517</v>
      </c>
      <c r="B180" s="3" t="s">
        <v>518</v>
      </c>
      <c r="C180" s="3" t="s">
        <v>118</v>
      </c>
      <c r="D180" s="3" t="s">
        <v>119</v>
      </c>
      <c r="E180" s="34">
        <v>1423</v>
      </c>
      <c r="F180" s="34">
        <v>25972</v>
      </c>
      <c r="G180" s="34">
        <v>25300</v>
      </c>
      <c r="H180" s="34">
        <v>11036</v>
      </c>
    </row>
    <row r="181" spans="1:8" x14ac:dyDescent="0.25">
      <c r="A181" s="3" t="s">
        <v>519</v>
      </c>
      <c r="B181" s="3" t="s">
        <v>520</v>
      </c>
      <c r="C181" s="3" t="s">
        <v>335</v>
      </c>
      <c r="D181" s="3" t="s">
        <v>336</v>
      </c>
      <c r="E181" s="34">
        <v>598</v>
      </c>
      <c r="F181" s="34">
        <v>3250</v>
      </c>
      <c r="G181" s="34">
        <v>21810</v>
      </c>
      <c r="H181" s="34">
        <v>817</v>
      </c>
    </row>
    <row r="182" spans="1:8" x14ac:dyDescent="0.25">
      <c r="A182" s="3" t="s">
        <v>521</v>
      </c>
      <c r="B182" s="3" t="s">
        <v>522</v>
      </c>
      <c r="C182" s="3" t="s">
        <v>270</v>
      </c>
      <c r="D182" s="3" t="s">
        <v>271</v>
      </c>
      <c r="E182" s="34">
        <v>790</v>
      </c>
      <c r="F182" s="34">
        <v>730</v>
      </c>
      <c r="G182" s="34">
        <v>22740</v>
      </c>
      <c r="H182" s="34">
        <v>294</v>
      </c>
    </row>
    <row r="183" spans="1:8" x14ac:dyDescent="0.25">
      <c r="A183" s="3" t="s">
        <v>523</v>
      </c>
      <c r="B183" s="3" t="s">
        <v>524</v>
      </c>
      <c r="C183" s="3" t="s">
        <v>156</v>
      </c>
      <c r="D183" s="3" t="s">
        <v>157</v>
      </c>
      <c r="E183" s="34">
        <v>702</v>
      </c>
      <c r="F183" s="34">
        <v>1255</v>
      </c>
      <c r="G183" s="34">
        <v>16680</v>
      </c>
      <c r="H183" s="34">
        <v>531</v>
      </c>
    </row>
    <row r="184" spans="1:8" x14ac:dyDescent="0.25">
      <c r="A184" s="3" t="s">
        <v>525</v>
      </c>
      <c r="B184" s="3" t="s">
        <v>526</v>
      </c>
      <c r="C184" s="3" t="s">
        <v>270</v>
      </c>
      <c r="D184" s="3" t="s">
        <v>271</v>
      </c>
      <c r="E184" s="34">
        <v>509</v>
      </c>
      <c r="F184" s="34">
        <v>167</v>
      </c>
      <c r="G184" s="34">
        <v>21760</v>
      </c>
      <c r="H184" s="34">
        <v>68</v>
      </c>
    </row>
    <row r="185" spans="1:8" x14ac:dyDescent="0.25">
      <c r="A185" s="3" t="s">
        <v>527</v>
      </c>
      <c r="B185" s="3" t="s">
        <v>528</v>
      </c>
      <c r="C185" s="3" t="s">
        <v>132</v>
      </c>
      <c r="D185" s="3" t="s">
        <v>133</v>
      </c>
      <c r="E185" s="34">
        <v>536</v>
      </c>
      <c r="F185" s="34">
        <v>467</v>
      </c>
      <c r="G185" s="34">
        <v>20730</v>
      </c>
      <c r="H185" s="34">
        <v>176</v>
      </c>
    </row>
    <row r="186" spans="1:8" x14ac:dyDescent="0.25">
      <c r="A186" s="3" t="s">
        <v>529</v>
      </c>
      <c r="B186" s="3" t="s">
        <v>530</v>
      </c>
      <c r="C186" s="3" t="s">
        <v>110</v>
      </c>
      <c r="D186" s="3" t="s">
        <v>111</v>
      </c>
      <c r="E186" s="34">
        <v>675</v>
      </c>
      <c r="F186" s="34">
        <v>1636</v>
      </c>
      <c r="G186" s="34">
        <v>17820</v>
      </c>
      <c r="H186" s="34">
        <v>713</v>
      </c>
    </row>
    <row r="187" spans="1:8" x14ac:dyDescent="0.25">
      <c r="A187" s="3" t="s">
        <v>531</v>
      </c>
      <c r="B187" s="3" t="s">
        <v>532</v>
      </c>
      <c r="C187" s="3" t="s">
        <v>136</v>
      </c>
      <c r="D187" s="3" t="s">
        <v>137</v>
      </c>
      <c r="E187" s="34">
        <v>978</v>
      </c>
      <c r="F187" s="34">
        <v>23997</v>
      </c>
      <c r="G187" s="34">
        <v>24660</v>
      </c>
      <c r="H187" s="34">
        <v>10438</v>
      </c>
    </row>
    <row r="188" spans="1:8" x14ac:dyDescent="0.25">
      <c r="A188" s="3" t="s">
        <v>533</v>
      </c>
      <c r="B188" s="3" t="s">
        <v>534</v>
      </c>
      <c r="C188" s="3" t="s">
        <v>188</v>
      </c>
      <c r="D188" s="3" t="s">
        <v>189</v>
      </c>
      <c r="E188" s="34">
        <v>829</v>
      </c>
      <c r="F188" s="34">
        <v>868</v>
      </c>
      <c r="G188" s="34">
        <v>22980</v>
      </c>
      <c r="H188" s="34">
        <v>348</v>
      </c>
    </row>
    <row r="189" spans="1:8" x14ac:dyDescent="0.25">
      <c r="A189" s="3" t="s">
        <v>535</v>
      </c>
      <c r="B189" s="3" t="s">
        <v>536</v>
      </c>
      <c r="C189" s="3" t="s">
        <v>182</v>
      </c>
      <c r="D189" s="3" t="s">
        <v>183</v>
      </c>
      <c r="E189" s="34">
        <v>685</v>
      </c>
      <c r="F189" s="34">
        <v>1469</v>
      </c>
      <c r="G189" s="34">
        <v>20730</v>
      </c>
      <c r="H189" s="34">
        <v>618</v>
      </c>
    </row>
    <row r="190" spans="1:8" x14ac:dyDescent="0.25">
      <c r="A190" s="3" t="s">
        <v>537</v>
      </c>
      <c r="B190" s="3" t="s">
        <v>538</v>
      </c>
      <c r="C190" s="3" t="s">
        <v>335</v>
      </c>
      <c r="D190" s="3" t="s">
        <v>336</v>
      </c>
      <c r="E190" s="34">
        <v>816</v>
      </c>
      <c r="F190" s="34">
        <v>5583</v>
      </c>
      <c r="G190" s="34">
        <v>22200</v>
      </c>
      <c r="H190" s="34">
        <v>1932</v>
      </c>
    </row>
    <row r="191" spans="1:8" x14ac:dyDescent="0.25">
      <c r="A191" s="3" t="s">
        <v>539</v>
      </c>
      <c r="B191" s="3" t="s">
        <v>540</v>
      </c>
      <c r="C191" s="3" t="s">
        <v>114</v>
      </c>
      <c r="D191" s="3" t="s">
        <v>115</v>
      </c>
      <c r="E191" s="34">
        <v>580</v>
      </c>
      <c r="F191" s="34">
        <v>550</v>
      </c>
      <c r="G191" s="34">
        <v>19640</v>
      </c>
      <c r="H191" s="34">
        <v>250</v>
      </c>
    </row>
    <row r="192" spans="1:8" x14ac:dyDescent="0.25">
      <c r="A192" s="3" t="s">
        <v>541</v>
      </c>
      <c r="B192" s="3" t="s">
        <v>542</v>
      </c>
      <c r="C192" s="3" t="s">
        <v>132</v>
      </c>
      <c r="D192" s="3" t="s">
        <v>133</v>
      </c>
      <c r="E192" s="34">
        <v>777</v>
      </c>
      <c r="F192" s="34">
        <v>1435</v>
      </c>
      <c r="G192" s="34">
        <v>23080</v>
      </c>
      <c r="H192" s="34">
        <v>569</v>
      </c>
    </row>
    <row r="193" spans="1:8" x14ac:dyDescent="0.25">
      <c r="A193" s="3" t="s">
        <v>543</v>
      </c>
      <c r="B193" s="3" t="s">
        <v>544</v>
      </c>
      <c r="C193" s="3" t="s">
        <v>172</v>
      </c>
      <c r="D193" s="3" t="s">
        <v>173</v>
      </c>
      <c r="E193" s="34">
        <v>610</v>
      </c>
      <c r="F193" s="34">
        <v>530</v>
      </c>
      <c r="G193" s="34">
        <v>21260</v>
      </c>
      <c r="H193" s="34">
        <v>215</v>
      </c>
    </row>
    <row r="194" spans="1:8" x14ac:dyDescent="0.25">
      <c r="A194" s="3" t="s">
        <v>545</v>
      </c>
      <c r="B194" s="3" t="s">
        <v>546</v>
      </c>
      <c r="C194" s="3" t="s">
        <v>110</v>
      </c>
      <c r="D194" s="3" t="s">
        <v>111</v>
      </c>
      <c r="E194" s="34">
        <v>628</v>
      </c>
      <c r="F194" s="34">
        <v>5957</v>
      </c>
      <c r="G194" s="34">
        <v>23230</v>
      </c>
      <c r="H194" s="34">
        <v>2389</v>
      </c>
    </row>
    <row r="195" spans="1:8" x14ac:dyDescent="0.25">
      <c r="A195" s="3" t="s">
        <v>547</v>
      </c>
      <c r="B195" s="3" t="s">
        <v>548</v>
      </c>
      <c r="C195" s="3" t="s">
        <v>335</v>
      </c>
      <c r="D195" s="3" t="s">
        <v>336</v>
      </c>
      <c r="E195" s="34">
        <v>609</v>
      </c>
      <c r="F195" s="34">
        <v>1154</v>
      </c>
      <c r="G195" s="34">
        <v>18790</v>
      </c>
      <c r="H195" s="34">
        <v>475</v>
      </c>
    </row>
    <row r="196" spans="1:8" x14ac:dyDescent="0.25">
      <c r="A196" s="3" t="s">
        <v>549</v>
      </c>
      <c r="B196" s="3" t="s">
        <v>550</v>
      </c>
      <c r="C196" s="3" t="s">
        <v>270</v>
      </c>
      <c r="D196" s="3" t="s">
        <v>271</v>
      </c>
      <c r="E196" s="34">
        <v>586</v>
      </c>
      <c r="F196" s="34">
        <v>310</v>
      </c>
      <c r="G196" s="34">
        <v>19030</v>
      </c>
      <c r="H196" s="34">
        <v>112</v>
      </c>
    </row>
    <row r="197" spans="1:8" x14ac:dyDescent="0.25">
      <c r="A197" s="3" t="s">
        <v>551</v>
      </c>
      <c r="B197" s="3" t="s">
        <v>552</v>
      </c>
      <c r="C197" s="3" t="s">
        <v>270</v>
      </c>
      <c r="D197" s="3" t="s">
        <v>271</v>
      </c>
      <c r="E197" s="34">
        <v>665</v>
      </c>
      <c r="F197" s="34">
        <v>252</v>
      </c>
      <c r="G197" s="34">
        <v>22320</v>
      </c>
      <c r="H197" s="34">
        <v>94</v>
      </c>
    </row>
    <row r="198" spans="1:8" x14ac:dyDescent="0.25">
      <c r="A198" s="3" t="s">
        <v>553</v>
      </c>
      <c r="B198" s="3" t="s">
        <v>554</v>
      </c>
      <c r="C198" s="3" t="s">
        <v>172</v>
      </c>
      <c r="D198" s="3" t="s">
        <v>173</v>
      </c>
      <c r="E198" s="34">
        <v>847</v>
      </c>
      <c r="F198" s="34">
        <v>4883</v>
      </c>
      <c r="G198" s="34">
        <v>28790</v>
      </c>
      <c r="H198" s="34">
        <v>1851</v>
      </c>
    </row>
    <row r="199" spans="1:8" x14ac:dyDescent="0.25">
      <c r="A199" s="3" t="s">
        <v>555</v>
      </c>
      <c r="B199" s="3" t="s">
        <v>556</v>
      </c>
      <c r="C199" s="3" t="s">
        <v>152</v>
      </c>
      <c r="D199" s="3" t="s">
        <v>153</v>
      </c>
      <c r="E199" s="34">
        <v>543</v>
      </c>
      <c r="F199" s="34">
        <v>2503</v>
      </c>
      <c r="G199" s="34">
        <v>23930</v>
      </c>
      <c r="H199" s="34">
        <v>970</v>
      </c>
    </row>
    <row r="200" spans="1:8" x14ac:dyDescent="0.25">
      <c r="A200" s="3" t="s">
        <v>557</v>
      </c>
      <c r="B200" s="3" t="s">
        <v>558</v>
      </c>
      <c r="C200" s="3" t="s">
        <v>114</v>
      </c>
      <c r="D200" s="3" t="s">
        <v>115</v>
      </c>
      <c r="E200" s="34">
        <v>927</v>
      </c>
      <c r="F200" s="34">
        <v>4482</v>
      </c>
      <c r="G200" s="34">
        <v>14930</v>
      </c>
      <c r="H200" s="34">
        <v>1936</v>
      </c>
    </row>
    <row r="201" spans="1:8" x14ac:dyDescent="0.25">
      <c r="A201" s="3" t="s">
        <v>559</v>
      </c>
      <c r="B201" s="3" t="s">
        <v>560</v>
      </c>
      <c r="C201" s="3" t="s">
        <v>152</v>
      </c>
      <c r="D201" s="3" t="s">
        <v>153</v>
      </c>
      <c r="E201" s="34">
        <v>589</v>
      </c>
      <c r="F201" s="34">
        <v>433</v>
      </c>
      <c r="G201" s="34">
        <v>20220</v>
      </c>
      <c r="H201" s="34">
        <v>166</v>
      </c>
    </row>
    <row r="202" spans="1:8" x14ac:dyDescent="0.25">
      <c r="A202" s="3" t="s">
        <v>561</v>
      </c>
      <c r="B202" s="3" t="s">
        <v>562</v>
      </c>
      <c r="C202" s="3" t="s">
        <v>162</v>
      </c>
      <c r="D202" s="3" t="s">
        <v>163</v>
      </c>
      <c r="E202" s="34">
        <v>629</v>
      </c>
      <c r="F202" s="34">
        <v>330</v>
      </c>
      <c r="G202" s="34">
        <v>17160</v>
      </c>
      <c r="H202" s="34">
        <v>136</v>
      </c>
    </row>
    <row r="203" spans="1:8" x14ac:dyDescent="0.25">
      <c r="A203" s="3" t="s">
        <v>563</v>
      </c>
      <c r="B203" s="3" t="s">
        <v>564</v>
      </c>
      <c r="C203" s="3" t="s">
        <v>188</v>
      </c>
      <c r="D203" s="3" t="s">
        <v>189</v>
      </c>
      <c r="E203" s="34">
        <v>610</v>
      </c>
      <c r="F203" s="34">
        <v>1581</v>
      </c>
      <c r="G203" s="34">
        <v>21520</v>
      </c>
      <c r="H203" s="34">
        <v>618</v>
      </c>
    </row>
    <row r="204" spans="1:8" x14ac:dyDescent="0.25">
      <c r="A204" s="3" t="s">
        <v>565</v>
      </c>
      <c r="B204" s="3" t="s">
        <v>566</v>
      </c>
      <c r="C204" s="3" t="s">
        <v>136</v>
      </c>
      <c r="D204" s="3" t="s">
        <v>137</v>
      </c>
      <c r="E204" s="34">
        <v>1205</v>
      </c>
      <c r="F204" s="34">
        <v>31101</v>
      </c>
      <c r="G204" s="34">
        <v>23400</v>
      </c>
      <c r="H204" s="34">
        <v>13943</v>
      </c>
    </row>
    <row r="205" spans="1:8" x14ac:dyDescent="0.25">
      <c r="A205" s="3" t="s">
        <v>567</v>
      </c>
      <c r="B205" s="3" t="s">
        <v>568</v>
      </c>
      <c r="C205" s="3" t="s">
        <v>140</v>
      </c>
      <c r="D205" s="3" t="s">
        <v>141</v>
      </c>
      <c r="E205" s="34">
        <v>773</v>
      </c>
      <c r="F205" s="34">
        <v>598</v>
      </c>
      <c r="G205" s="34">
        <v>22640</v>
      </c>
      <c r="H205" s="34">
        <v>254</v>
      </c>
    </row>
    <row r="206" spans="1:8" x14ac:dyDescent="0.25">
      <c r="A206" s="3" t="s">
        <v>569</v>
      </c>
      <c r="B206" s="3" t="s">
        <v>570</v>
      </c>
      <c r="C206" s="3" t="s">
        <v>156</v>
      </c>
      <c r="D206" s="3" t="s">
        <v>157</v>
      </c>
      <c r="E206" s="34">
        <v>557</v>
      </c>
      <c r="F206" s="34">
        <v>128</v>
      </c>
      <c r="G206" s="34">
        <v>19420</v>
      </c>
      <c r="H206" s="34">
        <v>48</v>
      </c>
    </row>
    <row r="207" spans="1:8" x14ac:dyDescent="0.25">
      <c r="A207" s="3" t="s">
        <v>571</v>
      </c>
      <c r="B207" s="3" t="s">
        <v>572</v>
      </c>
      <c r="C207" s="3" t="s">
        <v>335</v>
      </c>
      <c r="D207" s="3" t="s">
        <v>336</v>
      </c>
      <c r="E207" s="34">
        <v>1032</v>
      </c>
      <c r="F207" s="34">
        <v>11805</v>
      </c>
      <c r="G207" s="34">
        <v>24060</v>
      </c>
      <c r="H207" s="34">
        <v>2985</v>
      </c>
    </row>
    <row r="208" spans="1:8" x14ac:dyDescent="0.25">
      <c r="A208" s="3" t="s">
        <v>573</v>
      </c>
      <c r="B208" s="3" t="s">
        <v>574</v>
      </c>
      <c r="C208" s="3" t="s">
        <v>178</v>
      </c>
      <c r="D208" s="3" t="s">
        <v>179</v>
      </c>
      <c r="E208" s="34">
        <v>478</v>
      </c>
      <c r="F208" s="34">
        <v>202</v>
      </c>
      <c r="G208" s="34">
        <v>21550</v>
      </c>
      <c r="H208" s="34">
        <v>84</v>
      </c>
    </row>
    <row r="209" spans="1:8" x14ac:dyDescent="0.25">
      <c r="A209" s="3" t="s">
        <v>575</v>
      </c>
      <c r="B209" s="3" t="s">
        <v>576</v>
      </c>
      <c r="C209" s="3" t="s">
        <v>156</v>
      </c>
      <c r="D209" s="3" t="s">
        <v>157</v>
      </c>
      <c r="E209" s="34">
        <v>475</v>
      </c>
      <c r="F209" s="34">
        <v>180</v>
      </c>
      <c r="G209" s="34">
        <v>19370</v>
      </c>
      <c r="H209" s="34">
        <v>70</v>
      </c>
    </row>
    <row r="210" spans="1:8" x14ac:dyDescent="0.25">
      <c r="A210" s="3" t="s">
        <v>577</v>
      </c>
      <c r="B210" s="3" t="s">
        <v>578</v>
      </c>
      <c r="C210" s="3" t="s">
        <v>110</v>
      </c>
      <c r="D210" s="3" t="s">
        <v>111</v>
      </c>
      <c r="E210" s="34">
        <v>684</v>
      </c>
      <c r="F210" s="34">
        <v>1723</v>
      </c>
      <c r="G210" s="34">
        <v>19400</v>
      </c>
      <c r="H210" s="34">
        <v>659</v>
      </c>
    </row>
    <row r="211" spans="1:8" x14ac:dyDescent="0.25">
      <c r="A211" s="3" t="s">
        <v>579</v>
      </c>
      <c r="B211" s="3" t="s">
        <v>580</v>
      </c>
      <c r="C211" s="3" t="s">
        <v>110</v>
      </c>
      <c r="D211" s="3" t="s">
        <v>111</v>
      </c>
      <c r="E211" s="34">
        <v>881</v>
      </c>
      <c r="F211" s="34">
        <v>676</v>
      </c>
      <c r="G211" s="34">
        <v>22530</v>
      </c>
      <c r="H211" s="34">
        <v>260</v>
      </c>
    </row>
    <row r="212" spans="1:8" x14ac:dyDescent="0.25">
      <c r="A212" s="3" t="s">
        <v>581</v>
      </c>
      <c r="B212" s="3" t="s">
        <v>582</v>
      </c>
      <c r="C212" s="3" t="s">
        <v>140</v>
      </c>
      <c r="D212" s="3" t="s">
        <v>141</v>
      </c>
      <c r="E212" s="34">
        <v>616</v>
      </c>
      <c r="F212" s="34">
        <v>1341</v>
      </c>
      <c r="G212" s="34">
        <v>20520</v>
      </c>
      <c r="H212" s="34">
        <v>507</v>
      </c>
    </row>
    <row r="213" spans="1:8" x14ac:dyDescent="0.25">
      <c r="A213" s="3" t="s">
        <v>583</v>
      </c>
      <c r="B213" s="3" t="s">
        <v>584</v>
      </c>
      <c r="C213" s="3" t="s">
        <v>114</v>
      </c>
      <c r="D213" s="3" t="s">
        <v>115</v>
      </c>
      <c r="E213" s="34">
        <v>589</v>
      </c>
      <c r="F213" s="34">
        <v>1241</v>
      </c>
      <c r="G213" s="34">
        <v>17150</v>
      </c>
      <c r="H213" s="34">
        <v>466</v>
      </c>
    </row>
    <row r="214" spans="1:8" x14ac:dyDescent="0.25">
      <c r="A214" s="3" t="s">
        <v>585</v>
      </c>
      <c r="B214" s="3" t="s">
        <v>586</v>
      </c>
      <c r="C214" s="3" t="s">
        <v>162</v>
      </c>
      <c r="D214" s="3" t="s">
        <v>163</v>
      </c>
      <c r="E214" s="34">
        <v>788</v>
      </c>
      <c r="F214" s="34">
        <v>221</v>
      </c>
      <c r="G214" s="34">
        <v>19880</v>
      </c>
      <c r="H214" s="34">
        <v>83</v>
      </c>
    </row>
    <row r="215" spans="1:8" x14ac:dyDescent="0.25">
      <c r="A215" s="3" t="s">
        <v>587</v>
      </c>
      <c r="B215" s="3" t="s">
        <v>588</v>
      </c>
      <c r="C215" s="3" t="s">
        <v>178</v>
      </c>
      <c r="D215" s="3" t="s">
        <v>179</v>
      </c>
      <c r="E215" s="34">
        <v>571</v>
      </c>
      <c r="F215" s="34">
        <v>107</v>
      </c>
    </row>
    <row r="216" spans="1:8" x14ac:dyDescent="0.25">
      <c r="A216" s="3" t="s">
        <v>589</v>
      </c>
      <c r="B216" s="3" t="s">
        <v>590</v>
      </c>
      <c r="C216" s="3" t="s">
        <v>132</v>
      </c>
      <c r="D216" s="3" t="s">
        <v>133</v>
      </c>
      <c r="E216" s="34">
        <v>1003</v>
      </c>
      <c r="F216" s="34">
        <v>2262</v>
      </c>
      <c r="G216" s="34">
        <v>21760</v>
      </c>
      <c r="H216" s="34">
        <v>905</v>
      </c>
    </row>
    <row r="217" spans="1:8" x14ac:dyDescent="0.25">
      <c r="A217" s="3" t="s">
        <v>591</v>
      </c>
      <c r="B217" s="3" t="s">
        <v>592</v>
      </c>
      <c r="C217" s="3" t="s">
        <v>198</v>
      </c>
      <c r="D217" s="3" t="s">
        <v>199</v>
      </c>
      <c r="E217" s="34">
        <v>756</v>
      </c>
      <c r="F217" s="34">
        <v>2201</v>
      </c>
      <c r="G217" s="34">
        <v>21380</v>
      </c>
      <c r="H217" s="34">
        <v>972</v>
      </c>
    </row>
    <row r="218" spans="1:8" x14ac:dyDescent="0.25">
      <c r="A218" s="3" t="s">
        <v>593</v>
      </c>
      <c r="B218" s="3" t="s">
        <v>594</v>
      </c>
      <c r="C218" s="3" t="s">
        <v>182</v>
      </c>
      <c r="D218" s="3" t="s">
        <v>183</v>
      </c>
      <c r="E218" s="34">
        <v>1227</v>
      </c>
      <c r="F218" s="34">
        <v>7573</v>
      </c>
      <c r="G218" s="34">
        <v>18230</v>
      </c>
      <c r="H218" s="34">
        <v>3893</v>
      </c>
    </row>
    <row r="219" spans="1:8" x14ac:dyDescent="0.25">
      <c r="A219" s="3" t="s">
        <v>595</v>
      </c>
      <c r="B219" s="3" t="s">
        <v>596</v>
      </c>
      <c r="C219" s="3" t="s">
        <v>278</v>
      </c>
      <c r="D219" s="3" t="s">
        <v>279</v>
      </c>
      <c r="E219" s="34">
        <v>650</v>
      </c>
      <c r="F219" s="34">
        <v>733</v>
      </c>
      <c r="G219" s="34">
        <v>20320</v>
      </c>
      <c r="H219" s="34">
        <v>275</v>
      </c>
    </row>
    <row r="220" spans="1:8" x14ac:dyDescent="0.25">
      <c r="A220" s="3" t="s">
        <v>597</v>
      </c>
      <c r="B220" s="3" t="s">
        <v>598</v>
      </c>
      <c r="C220" s="3" t="s">
        <v>124</v>
      </c>
      <c r="D220" s="3" t="s">
        <v>125</v>
      </c>
      <c r="E220" s="34">
        <v>827</v>
      </c>
      <c r="F220" s="34">
        <v>8431</v>
      </c>
      <c r="G220" s="34">
        <v>24870</v>
      </c>
      <c r="H220" s="34">
        <v>3636</v>
      </c>
    </row>
    <row r="221" spans="1:8" x14ac:dyDescent="0.25">
      <c r="A221" s="3" t="s">
        <v>599</v>
      </c>
      <c r="B221" s="3" t="s">
        <v>600</v>
      </c>
      <c r="C221" s="3" t="s">
        <v>110</v>
      </c>
      <c r="D221" s="3" t="s">
        <v>111</v>
      </c>
      <c r="E221" s="34">
        <v>1294</v>
      </c>
      <c r="F221" s="34">
        <v>512</v>
      </c>
      <c r="G221" s="34">
        <v>19150</v>
      </c>
      <c r="H221" s="34">
        <v>214</v>
      </c>
    </row>
    <row r="222" spans="1:8" x14ac:dyDescent="0.25">
      <c r="A222" s="3" t="s">
        <v>601</v>
      </c>
      <c r="B222" s="3" t="s">
        <v>602</v>
      </c>
      <c r="C222" s="3" t="s">
        <v>132</v>
      </c>
      <c r="D222" s="3" t="s">
        <v>133</v>
      </c>
      <c r="E222" s="34">
        <v>657</v>
      </c>
      <c r="F222" s="34">
        <v>288</v>
      </c>
      <c r="G222" s="34">
        <v>25180</v>
      </c>
      <c r="H222" s="34">
        <v>126</v>
      </c>
    </row>
    <row r="223" spans="1:8" x14ac:dyDescent="0.25">
      <c r="A223" s="3" t="s">
        <v>603</v>
      </c>
      <c r="B223" s="3" t="s">
        <v>604</v>
      </c>
      <c r="C223" s="3" t="s">
        <v>156</v>
      </c>
      <c r="D223" s="3" t="s">
        <v>157</v>
      </c>
      <c r="E223" s="34">
        <v>735</v>
      </c>
      <c r="F223" s="34">
        <v>49</v>
      </c>
    </row>
    <row r="224" spans="1:8" x14ac:dyDescent="0.25">
      <c r="A224" s="3" t="s">
        <v>605</v>
      </c>
      <c r="B224" s="3" t="s">
        <v>606</v>
      </c>
      <c r="C224" s="3" t="s">
        <v>367</v>
      </c>
      <c r="D224" s="3" t="s">
        <v>368</v>
      </c>
      <c r="E224" s="34">
        <v>527</v>
      </c>
      <c r="F224" s="34">
        <v>2843</v>
      </c>
      <c r="G224" s="34">
        <v>18950</v>
      </c>
      <c r="H224" s="34">
        <v>1004</v>
      </c>
    </row>
    <row r="225" spans="1:8" x14ac:dyDescent="0.25">
      <c r="A225" s="3" t="s">
        <v>607</v>
      </c>
      <c r="B225" s="3" t="s">
        <v>608</v>
      </c>
      <c r="C225" s="3" t="s">
        <v>198</v>
      </c>
      <c r="D225" s="3" t="s">
        <v>199</v>
      </c>
      <c r="E225" s="34">
        <v>965</v>
      </c>
      <c r="F225" s="34">
        <v>3682</v>
      </c>
      <c r="G225" s="34">
        <v>28560</v>
      </c>
      <c r="H225" s="34">
        <v>1466</v>
      </c>
    </row>
    <row r="226" spans="1:8" x14ac:dyDescent="0.25">
      <c r="A226" s="3" t="s">
        <v>609</v>
      </c>
      <c r="B226" s="3" t="s">
        <v>610</v>
      </c>
      <c r="C226" s="3" t="s">
        <v>156</v>
      </c>
      <c r="D226" s="3" t="s">
        <v>157</v>
      </c>
      <c r="E226" s="34">
        <v>791</v>
      </c>
      <c r="F226" s="34">
        <v>231</v>
      </c>
      <c r="G226" s="34">
        <v>16850</v>
      </c>
      <c r="H226" s="34">
        <v>100</v>
      </c>
    </row>
    <row r="227" spans="1:8" x14ac:dyDescent="0.25">
      <c r="A227" s="3" t="s">
        <v>611</v>
      </c>
      <c r="B227" s="3" t="s">
        <v>612</v>
      </c>
      <c r="C227" s="3" t="s">
        <v>220</v>
      </c>
      <c r="D227" s="3" t="s">
        <v>221</v>
      </c>
      <c r="E227" s="34">
        <v>635</v>
      </c>
      <c r="F227" s="34">
        <v>5731</v>
      </c>
      <c r="G227" s="34">
        <v>24110</v>
      </c>
      <c r="H227" s="34">
        <v>2205</v>
      </c>
    </row>
    <row r="228" spans="1:8" x14ac:dyDescent="0.25">
      <c r="A228" s="3" t="s">
        <v>613</v>
      </c>
      <c r="B228" s="3" t="s">
        <v>614</v>
      </c>
      <c r="C228" s="3" t="s">
        <v>118</v>
      </c>
      <c r="D228" s="3" t="s">
        <v>119</v>
      </c>
      <c r="E228" s="34">
        <v>1292</v>
      </c>
      <c r="F228" s="34">
        <v>24448</v>
      </c>
      <c r="G228" s="34">
        <v>26490</v>
      </c>
      <c r="H228" s="34">
        <v>11767</v>
      </c>
    </row>
    <row r="229" spans="1:8" x14ac:dyDescent="0.25">
      <c r="A229" s="3" t="s">
        <v>615</v>
      </c>
      <c r="B229" s="3" t="s">
        <v>616</v>
      </c>
      <c r="C229" s="3" t="s">
        <v>110</v>
      </c>
      <c r="D229" s="3" t="s">
        <v>111</v>
      </c>
      <c r="E229" s="34">
        <v>581</v>
      </c>
      <c r="F229" s="34">
        <v>526</v>
      </c>
      <c r="G229" s="34">
        <v>18450</v>
      </c>
      <c r="H229" s="34">
        <v>187</v>
      </c>
    </row>
    <row r="230" spans="1:8" x14ac:dyDescent="0.25">
      <c r="A230" s="3" t="s">
        <v>617</v>
      </c>
      <c r="B230" s="3" t="s">
        <v>618</v>
      </c>
      <c r="C230" s="3" t="s">
        <v>118</v>
      </c>
      <c r="D230" s="3" t="s">
        <v>119</v>
      </c>
      <c r="E230" s="34">
        <v>1577</v>
      </c>
      <c r="F230" s="34">
        <v>11583</v>
      </c>
      <c r="G230" s="34">
        <v>25300</v>
      </c>
      <c r="H230" s="34">
        <v>5275</v>
      </c>
    </row>
    <row r="231" spans="1:8" x14ac:dyDescent="0.25">
      <c r="A231" s="3" t="s">
        <v>619</v>
      </c>
      <c r="B231" s="3" t="s">
        <v>620</v>
      </c>
      <c r="C231" s="3" t="s">
        <v>156</v>
      </c>
      <c r="D231" s="3" t="s">
        <v>157</v>
      </c>
      <c r="E231" s="34">
        <v>574</v>
      </c>
      <c r="F231" s="34">
        <v>528</v>
      </c>
      <c r="G231" s="34">
        <v>20810</v>
      </c>
      <c r="H231" s="34">
        <v>211</v>
      </c>
    </row>
    <row r="232" spans="1:8" x14ac:dyDescent="0.25">
      <c r="A232" s="3" t="s">
        <v>621</v>
      </c>
      <c r="B232" s="3" t="s">
        <v>622</v>
      </c>
      <c r="C232" s="3" t="s">
        <v>140</v>
      </c>
      <c r="D232" s="3" t="s">
        <v>141</v>
      </c>
      <c r="E232" s="34">
        <v>894</v>
      </c>
      <c r="F232" s="34">
        <v>6929</v>
      </c>
      <c r="G232" s="34">
        <v>26490</v>
      </c>
      <c r="H232" s="34">
        <v>2717</v>
      </c>
    </row>
    <row r="233" spans="1:8" x14ac:dyDescent="0.25">
      <c r="A233" s="3" t="s">
        <v>623</v>
      </c>
      <c r="B233" s="3" t="s">
        <v>624</v>
      </c>
      <c r="C233" s="3" t="s">
        <v>182</v>
      </c>
      <c r="D233" s="3" t="s">
        <v>183</v>
      </c>
      <c r="E233" s="34">
        <v>681</v>
      </c>
      <c r="F233" s="34">
        <v>909</v>
      </c>
      <c r="G233" s="34">
        <v>22210</v>
      </c>
      <c r="H233" s="34">
        <v>383</v>
      </c>
    </row>
    <row r="234" spans="1:8" x14ac:dyDescent="0.25">
      <c r="A234" s="3" t="s">
        <v>625</v>
      </c>
      <c r="B234" s="3" t="s">
        <v>626</v>
      </c>
      <c r="C234" s="3" t="s">
        <v>168</v>
      </c>
      <c r="D234" s="3" t="s">
        <v>169</v>
      </c>
      <c r="E234" s="34">
        <v>655</v>
      </c>
      <c r="F234" s="34">
        <v>4322</v>
      </c>
      <c r="G234" s="34">
        <v>23170</v>
      </c>
      <c r="H234" s="34">
        <v>1420</v>
      </c>
    </row>
    <row r="235" spans="1:8" x14ac:dyDescent="0.25">
      <c r="A235" s="3" t="s">
        <v>627</v>
      </c>
      <c r="B235" s="3" t="s">
        <v>628</v>
      </c>
      <c r="C235" s="3" t="s">
        <v>188</v>
      </c>
      <c r="D235" s="3" t="s">
        <v>189</v>
      </c>
      <c r="E235" s="34">
        <v>488</v>
      </c>
      <c r="F235" s="34">
        <v>621</v>
      </c>
      <c r="G235" s="34">
        <v>23920</v>
      </c>
      <c r="H235" s="34">
        <v>216</v>
      </c>
    </row>
    <row r="236" spans="1:8" x14ac:dyDescent="0.25">
      <c r="A236" s="3" t="s">
        <v>629</v>
      </c>
      <c r="B236" s="3" t="s">
        <v>630</v>
      </c>
      <c r="C236" s="3" t="s">
        <v>178</v>
      </c>
      <c r="D236" s="3" t="s">
        <v>179</v>
      </c>
      <c r="E236" s="34">
        <v>523</v>
      </c>
      <c r="F236" s="34">
        <v>427</v>
      </c>
      <c r="G236" s="34">
        <v>20550</v>
      </c>
      <c r="H236" s="34">
        <v>162</v>
      </c>
    </row>
    <row r="237" spans="1:8" x14ac:dyDescent="0.25">
      <c r="A237" s="3" t="s">
        <v>631</v>
      </c>
      <c r="B237" s="3" t="s">
        <v>632</v>
      </c>
      <c r="C237" s="3" t="s">
        <v>118</v>
      </c>
      <c r="D237" s="3" t="s">
        <v>119</v>
      </c>
      <c r="E237" s="34">
        <v>1225</v>
      </c>
      <c r="F237" s="34">
        <v>10304</v>
      </c>
      <c r="G237" s="34">
        <v>26810</v>
      </c>
      <c r="H237" s="34">
        <v>4326</v>
      </c>
    </row>
    <row r="238" spans="1:8" x14ac:dyDescent="0.25">
      <c r="A238" s="3" t="s">
        <v>633</v>
      </c>
      <c r="B238" s="3" t="s">
        <v>634</v>
      </c>
      <c r="C238" s="3" t="s">
        <v>136</v>
      </c>
      <c r="D238" s="3" t="s">
        <v>137</v>
      </c>
      <c r="E238" s="34">
        <v>746</v>
      </c>
      <c r="F238" s="34">
        <v>8693</v>
      </c>
      <c r="G238" s="34">
        <v>23260</v>
      </c>
      <c r="H238" s="34">
        <v>3883</v>
      </c>
    </row>
    <row r="239" spans="1:8" x14ac:dyDescent="0.25">
      <c r="A239" s="3" t="s">
        <v>635</v>
      </c>
      <c r="B239" s="3" t="s">
        <v>636</v>
      </c>
      <c r="C239" s="3" t="s">
        <v>168</v>
      </c>
      <c r="D239" s="3" t="s">
        <v>169</v>
      </c>
      <c r="E239" s="34">
        <v>575</v>
      </c>
      <c r="F239" s="34">
        <v>641</v>
      </c>
      <c r="G239" s="34">
        <v>24600</v>
      </c>
      <c r="H239" s="34">
        <v>252</v>
      </c>
    </row>
    <row r="240" spans="1:8" x14ac:dyDescent="0.25">
      <c r="A240" s="3" t="s">
        <v>637</v>
      </c>
      <c r="B240" s="3" t="s">
        <v>638</v>
      </c>
      <c r="C240" s="3" t="s">
        <v>198</v>
      </c>
      <c r="D240" s="3" t="s">
        <v>199</v>
      </c>
      <c r="E240" s="34">
        <v>707</v>
      </c>
      <c r="F240" s="34">
        <v>822</v>
      </c>
      <c r="G240" s="34">
        <v>22710</v>
      </c>
      <c r="H240" s="34">
        <v>347</v>
      </c>
    </row>
    <row r="241" spans="1:8" x14ac:dyDescent="0.25">
      <c r="A241" s="3" t="s">
        <v>639</v>
      </c>
      <c r="B241" s="3" t="s">
        <v>640</v>
      </c>
      <c r="C241" s="3" t="s">
        <v>182</v>
      </c>
      <c r="D241" s="3" t="s">
        <v>183</v>
      </c>
      <c r="E241" s="34">
        <v>499</v>
      </c>
      <c r="F241" s="34">
        <v>284</v>
      </c>
      <c r="G241" s="34">
        <v>18790</v>
      </c>
      <c r="H241" s="34">
        <v>107</v>
      </c>
    </row>
    <row r="242" spans="1:8" x14ac:dyDescent="0.25">
      <c r="A242" s="3" t="s">
        <v>641</v>
      </c>
      <c r="B242" s="3" t="s">
        <v>642</v>
      </c>
      <c r="C242" s="3" t="s">
        <v>335</v>
      </c>
      <c r="D242" s="3" t="s">
        <v>336</v>
      </c>
      <c r="E242" s="34">
        <v>840</v>
      </c>
      <c r="F242" s="34">
        <v>2551</v>
      </c>
      <c r="G242" s="34">
        <v>20410</v>
      </c>
      <c r="H242" s="34">
        <v>839</v>
      </c>
    </row>
    <row r="243" spans="1:8" x14ac:dyDescent="0.25">
      <c r="A243" s="3" t="s">
        <v>643</v>
      </c>
      <c r="B243" s="3" t="s">
        <v>644</v>
      </c>
      <c r="C243" s="3" t="s">
        <v>124</v>
      </c>
      <c r="D243" s="3" t="s">
        <v>125</v>
      </c>
      <c r="E243" s="34">
        <v>1193</v>
      </c>
      <c r="F243" s="34">
        <v>15953</v>
      </c>
      <c r="G243" s="34">
        <v>25690</v>
      </c>
      <c r="H243" s="34">
        <v>4705</v>
      </c>
    </row>
    <row r="244" spans="1:8" x14ac:dyDescent="0.25">
      <c r="A244" s="3" t="s">
        <v>645</v>
      </c>
      <c r="B244" s="3" t="s">
        <v>646</v>
      </c>
      <c r="C244" s="3" t="s">
        <v>182</v>
      </c>
      <c r="D244" s="3" t="s">
        <v>183</v>
      </c>
      <c r="E244" s="34">
        <v>539</v>
      </c>
      <c r="F244" s="34">
        <v>846</v>
      </c>
      <c r="G244" s="34">
        <v>21070</v>
      </c>
      <c r="H244" s="34">
        <v>325</v>
      </c>
    </row>
    <row r="245" spans="1:8" x14ac:dyDescent="0.25">
      <c r="A245" s="3" t="s">
        <v>647</v>
      </c>
      <c r="B245" s="3" t="s">
        <v>648</v>
      </c>
      <c r="C245" s="3" t="s">
        <v>172</v>
      </c>
      <c r="D245" s="3" t="s">
        <v>173</v>
      </c>
      <c r="E245" s="34">
        <v>933</v>
      </c>
      <c r="F245" s="34">
        <v>10685</v>
      </c>
      <c r="G245" s="34">
        <v>27000</v>
      </c>
      <c r="H245" s="34">
        <v>4466</v>
      </c>
    </row>
    <row r="246" spans="1:8" x14ac:dyDescent="0.25">
      <c r="A246" s="3" t="s">
        <v>649</v>
      </c>
      <c r="B246" s="3" t="s">
        <v>650</v>
      </c>
      <c r="C246" s="3" t="s">
        <v>156</v>
      </c>
      <c r="D246" s="3" t="s">
        <v>157</v>
      </c>
      <c r="E246" s="34">
        <v>608</v>
      </c>
      <c r="F246" s="34">
        <v>524</v>
      </c>
      <c r="G246" s="34">
        <v>18240</v>
      </c>
      <c r="H246" s="34">
        <v>209</v>
      </c>
    </row>
    <row r="247" spans="1:8" x14ac:dyDescent="0.25">
      <c r="A247" s="3" t="s">
        <v>651</v>
      </c>
      <c r="B247" s="3" t="s">
        <v>652</v>
      </c>
      <c r="C247" s="3" t="s">
        <v>228</v>
      </c>
      <c r="D247" s="3" t="s">
        <v>229</v>
      </c>
      <c r="E247" s="34">
        <v>612</v>
      </c>
      <c r="F247" s="34">
        <v>1145</v>
      </c>
      <c r="G247" s="34">
        <v>20900</v>
      </c>
      <c r="H247" s="34">
        <v>439</v>
      </c>
    </row>
    <row r="248" spans="1:8" x14ac:dyDescent="0.25">
      <c r="A248" s="3" t="s">
        <v>653</v>
      </c>
      <c r="B248" s="3" t="s">
        <v>654</v>
      </c>
      <c r="C248" s="3" t="s">
        <v>110</v>
      </c>
      <c r="D248" s="3" t="s">
        <v>111</v>
      </c>
      <c r="E248" s="34">
        <v>842</v>
      </c>
      <c r="F248" s="34">
        <v>1212</v>
      </c>
      <c r="G248" s="34">
        <v>22490</v>
      </c>
      <c r="H248" s="34">
        <v>520</v>
      </c>
    </row>
    <row r="249" spans="1:8" x14ac:dyDescent="0.25">
      <c r="A249" s="3" t="s">
        <v>655</v>
      </c>
      <c r="B249" s="3" t="s">
        <v>656</v>
      </c>
      <c r="C249" s="3" t="s">
        <v>110</v>
      </c>
      <c r="D249" s="3" t="s">
        <v>111</v>
      </c>
      <c r="E249" s="34">
        <v>621</v>
      </c>
      <c r="F249" s="34">
        <v>2277</v>
      </c>
      <c r="G249" s="34">
        <v>16970</v>
      </c>
      <c r="H249" s="34">
        <v>835</v>
      </c>
    </row>
    <row r="250" spans="1:8" x14ac:dyDescent="0.25">
      <c r="A250" s="3" t="s">
        <v>657</v>
      </c>
      <c r="B250" s="3" t="s">
        <v>658</v>
      </c>
      <c r="C250" s="3" t="s">
        <v>114</v>
      </c>
      <c r="D250" s="3" t="s">
        <v>115</v>
      </c>
      <c r="E250" s="34">
        <v>776</v>
      </c>
      <c r="F250" s="34">
        <v>256</v>
      </c>
      <c r="G250" s="34">
        <v>18490</v>
      </c>
      <c r="H250" s="34">
        <v>100</v>
      </c>
    </row>
    <row r="251" spans="1:8" x14ac:dyDescent="0.25">
      <c r="A251" s="3" t="s">
        <v>659</v>
      </c>
      <c r="B251" s="3" t="s">
        <v>660</v>
      </c>
      <c r="C251" s="3" t="s">
        <v>162</v>
      </c>
      <c r="D251" s="3" t="s">
        <v>163</v>
      </c>
      <c r="E251" s="34">
        <v>755</v>
      </c>
      <c r="F251" s="34">
        <v>603</v>
      </c>
      <c r="G251" s="34">
        <v>17060</v>
      </c>
      <c r="H251" s="34">
        <v>244</v>
      </c>
    </row>
    <row r="252" spans="1:8" x14ac:dyDescent="0.25">
      <c r="A252" s="3" t="s">
        <v>661</v>
      </c>
      <c r="B252" s="3" t="s">
        <v>662</v>
      </c>
      <c r="C252" s="3" t="s">
        <v>110</v>
      </c>
      <c r="D252" s="3" t="s">
        <v>111</v>
      </c>
      <c r="E252" s="34">
        <v>631</v>
      </c>
      <c r="F252" s="34">
        <v>1630</v>
      </c>
      <c r="G252" s="34">
        <v>18250</v>
      </c>
      <c r="H252" s="34">
        <v>654</v>
      </c>
    </row>
    <row r="253" spans="1:8" x14ac:dyDescent="0.25">
      <c r="A253" s="3" t="s">
        <v>663</v>
      </c>
      <c r="B253" s="3" t="s">
        <v>664</v>
      </c>
      <c r="C253" s="3" t="s">
        <v>270</v>
      </c>
      <c r="D253" s="3" t="s">
        <v>271</v>
      </c>
      <c r="E253" s="34">
        <v>585</v>
      </c>
      <c r="F253" s="34">
        <v>376</v>
      </c>
      <c r="G253" s="34">
        <v>19180</v>
      </c>
      <c r="H253" s="34">
        <v>139</v>
      </c>
    </row>
    <row r="254" spans="1:8" x14ac:dyDescent="0.25">
      <c r="A254" s="3" t="s">
        <v>665</v>
      </c>
      <c r="B254" s="3" t="s">
        <v>666</v>
      </c>
      <c r="C254" s="3" t="s">
        <v>212</v>
      </c>
      <c r="D254" s="3" t="s">
        <v>213</v>
      </c>
      <c r="E254" s="34">
        <v>846</v>
      </c>
      <c r="F254" s="34">
        <v>6041</v>
      </c>
      <c r="G254" s="34">
        <v>17460</v>
      </c>
      <c r="H254" s="34">
        <v>2760</v>
      </c>
    </row>
    <row r="255" spans="1:8" x14ac:dyDescent="0.25">
      <c r="A255" s="3" t="s">
        <v>667</v>
      </c>
      <c r="B255" s="3" t="s">
        <v>668</v>
      </c>
      <c r="C255" s="3" t="s">
        <v>132</v>
      </c>
      <c r="D255" s="3" t="s">
        <v>133</v>
      </c>
      <c r="E255" s="34">
        <v>637</v>
      </c>
      <c r="F255" s="34">
        <v>590</v>
      </c>
      <c r="G255" s="34">
        <v>21850</v>
      </c>
      <c r="H255" s="34">
        <v>232</v>
      </c>
    </row>
    <row r="256" spans="1:8" x14ac:dyDescent="0.25">
      <c r="A256" s="3" t="s">
        <v>669</v>
      </c>
      <c r="B256" s="3" t="s">
        <v>670</v>
      </c>
      <c r="C256" s="3" t="s">
        <v>110</v>
      </c>
      <c r="D256" s="3" t="s">
        <v>111</v>
      </c>
      <c r="E256" s="34">
        <v>1090</v>
      </c>
      <c r="F256" s="34">
        <v>25396</v>
      </c>
      <c r="G256" s="34">
        <v>18880</v>
      </c>
      <c r="H256" s="34">
        <v>11777</v>
      </c>
    </row>
    <row r="257" spans="1:8" x14ac:dyDescent="0.25">
      <c r="A257" s="3" t="s">
        <v>671</v>
      </c>
      <c r="B257" s="3" t="s">
        <v>672</v>
      </c>
      <c r="C257" s="3" t="s">
        <v>156</v>
      </c>
      <c r="D257" s="3" t="s">
        <v>157</v>
      </c>
      <c r="E257" s="34">
        <v>489</v>
      </c>
      <c r="F257" s="34">
        <v>435</v>
      </c>
      <c r="G257" s="34">
        <v>19730</v>
      </c>
      <c r="H257" s="34">
        <v>149</v>
      </c>
    </row>
    <row r="258" spans="1:8" x14ac:dyDescent="0.25">
      <c r="A258" s="3" t="s">
        <v>673</v>
      </c>
      <c r="B258" s="3" t="s">
        <v>674</v>
      </c>
      <c r="C258" s="3" t="s">
        <v>198</v>
      </c>
      <c r="D258" s="3" t="s">
        <v>199</v>
      </c>
      <c r="E258" s="34">
        <v>790</v>
      </c>
      <c r="F258" s="34">
        <v>839</v>
      </c>
      <c r="G258" s="34">
        <v>28720</v>
      </c>
      <c r="H258" s="34">
        <v>330</v>
      </c>
    </row>
    <row r="259" spans="1:8" x14ac:dyDescent="0.25">
      <c r="A259" s="3" t="s">
        <v>675</v>
      </c>
      <c r="B259" s="3" t="s">
        <v>676</v>
      </c>
      <c r="C259" s="3" t="s">
        <v>162</v>
      </c>
      <c r="D259" s="3" t="s">
        <v>163</v>
      </c>
      <c r="E259" s="34">
        <v>556</v>
      </c>
      <c r="F259" s="34">
        <v>173</v>
      </c>
      <c r="G259" s="34">
        <v>20420</v>
      </c>
      <c r="H259" s="34">
        <v>66</v>
      </c>
    </row>
    <row r="260" spans="1:8" x14ac:dyDescent="0.25">
      <c r="A260" s="3" t="s">
        <v>677</v>
      </c>
      <c r="B260" s="3" t="s">
        <v>678</v>
      </c>
      <c r="C260" s="3" t="s">
        <v>162</v>
      </c>
      <c r="D260" s="3" t="s">
        <v>163</v>
      </c>
      <c r="E260" s="34">
        <v>491</v>
      </c>
      <c r="F260" s="34">
        <v>179</v>
      </c>
      <c r="G260" s="34">
        <v>20120</v>
      </c>
      <c r="H260" s="34">
        <v>59</v>
      </c>
    </row>
    <row r="261" spans="1:8" x14ac:dyDescent="0.25">
      <c r="A261" s="3" t="s">
        <v>679</v>
      </c>
      <c r="B261" s="3" t="s">
        <v>680</v>
      </c>
      <c r="C261" s="3" t="s">
        <v>168</v>
      </c>
      <c r="D261" s="3" t="s">
        <v>169</v>
      </c>
      <c r="E261" s="34">
        <v>694</v>
      </c>
      <c r="F261" s="34">
        <v>2864</v>
      </c>
      <c r="G261" s="34">
        <v>21710</v>
      </c>
      <c r="H261" s="34">
        <v>1081</v>
      </c>
    </row>
    <row r="262" spans="1:8" x14ac:dyDescent="0.25">
      <c r="A262" s="3" t="s">
        <v>681</v>
      </c>
      <c r="B262" s="3" t="s">
        <v>682</v>
      </c>
      <c r="C262" s="3" t="s">
        <v>118</v>
      </c>
      <c r="D262" s="3" t="s">
        <v>119</v>
      </c>
      <c r="E262" s="34">
        <v>1359</v>
      </c>
      <c r="F262" s="34">
        <v>23597</v>
      </c>
      <c r="G262" s="34">
        <v>14930</v>
      </c>
      <c r="H262" s="34">
        <v>9950</v>
      </c>
    </row>
    <row r="263" spans="1:8" x14ac:dyDescent="0.25">
      <c r="A263" s="3" t="s">
        <v>683</v>
      </c>
      <c r="B263" s="3" t="s">
        <v>684</v>
      </c>
      <c r="C263" s="3" t="s">
        <v>114</v>
      </c>
      <c r="D263" s="3" t="s">
        <v>115</v>
      </c>
      <c r="E263" s="34">
        <v>532</v>
      </c>
      <c r="F263" s="34">
        <v>320</v>
      </c>
      <c r="G263" s="34">
        <v>18860</v>
      </c>
      <c r="H263" s="34">
        <v>131</v>
      </c>
    </row>
    <row r="264" spans="1:8" x14ac:dyDescent="0.25">
      <c r="A264" s="3" t="s">
        <v>685</v>
      </c>
      <c r="B264" s="3" t="s">
        <v>686</v>
      </c>
      <c r="C264" s="3" t="s">
        <v>182</v>
      </c>
      <c r="D264" s="3" t="s">
        <v>183</v>
      </c>
      <c r="E264" s="34">
        <v>528</v>
      </c>
      <c r="F264" s="34">
        <v>766</v>
      </c>
      <c r="G264" s="34">
        <v>22210</v>
      </c>
      <c r="H264" s="34">
        <v>264</v>
      </c>
    </row>
    <row r="265" spans="1:8" x14ac:dyDescent="0.25">
      <c r="A265" s="3" t="s">
        <v>687</v>
      </c>
      <c r="B265" s="3" t="s">
        <v>688</v>
      </c>
      <c r="C265" s="3" t="s">
        <v>188</v>
      </c>
      <c r="D265" s="3" t="s">
        <v>189</v>
      </c>
      <c r="E265" s="34">
        <v>567</v>
      </c>
      <c r="F265" s="34">
        <v>832</v>
      </c>
      <c r="G265" s="34">
        <v>25870</v>
      </c>
      <c r="H265" s="34">
        <v>318</v>
      </c>
    </row>
    <row r="266" spans="1:8" x14ac:dyDescent="0.25">
      <c r="A266" s="3" t="s">
        <v>689</v>
      </c>
      <c r="B266" s="3" t="s">
        <v>690</v>
      </c>
      <c r="C266" s="3" t="s">
        <v>132</v>
      </c>
      <c r="D266" s="3" t="s">
        <v>133</v>
      </c>
      <c r="E266" s="34">
        <v>615</v>
      </c>
      <c r="F266" s="34">
        <v>1137</v>
      </c>
      <c r="G266" s="34">
        <v>20930</v>
      </c>
      <c r="H266" s="34">
        <v>463</v>
      </c>
    </row>
    <row r="267" spans="1:8" x14ac:dyDescent="0.25">
      <c r="A267" s="3" t="s">
        <v>691</v>
      </c>
      <c r="B267" s="3" t="s">
        <v>692</v>
      </c>
      <c r="C267" s="3" t="s">
        <v>114</v>
      </c>
      <c r="D267" s="3" t="s">
        <v>115</v>
      </c>
      <c r="E267" s="34">
        <v>497</v>
      </c>
      <c r="F267" s="34">
        <v>516</v>
      </c>
      <c r="G267" s="34">
        <v>19630</v>
      </c>
      <c r="H267" s="34">
        <v>181</v>
      </c>
    </row>
    <row r="268" spans="1:8" x14ac:dyDescent="0.25">
      <c r="A268" s="3" t="s">
        <v>693</v>
      </c>
      <c r="B268" s="3" t="s">
        <v>694</v>
      </c>
      <c r="C268" s="3" t="s">
        <v>182</v>
      </c>
      <c r="D268" s="3" t="s">
        <v>183</v>
      </c>
      <c r="E268" s="34">
        <v>626</v>
      </c>
      <c r="F268" s="34">
        <v>275</v>
      </c>
      <c r="G268" s="34">
        <v>19650</v>
      </c>
      <c r="H268" s="34">
        <v>108</v>
      </c>
    </row>
    <row r="269" spans="1:8" x14ac:dyDescent="0.25">
      <c r="A269" s="3" t="s">
        <v>695</v>
      </c>
      <c r="B269" s="3" t="s">
        <v>696</v>
      </c>
      <c r="C269" s="3" t="s">
        <v>140</v>
      </c>
      <c r="D269" s="3" t="s">
        <v>141</v>
      </c>
      <c r="E269" s="34">
        <v>791</v>
      </c>
      <c r="F269" s="34">
        <v>4987</v>
      </c>
      <c r="G269" s="34">
        <v>24730</v>
      </c>
      <c r="H269" s="34">
        <v>2082</v>
      </c>
    </row>
    <row r="270" spans="1:8" x14ac:dyDescent="0.25">
      <c r="A270" s="3" t="s">
        <v>697</v>
      </c>
      <c r="B270" s="3" t="s">
        <v>698</v>
      </c>
      <c r="C270" s="3" t="s">
        <v>270</v>
      </c>
      <c r="D270" s="3" t="s">
        <v>271</v>
      </c>
      <c r="E270" s="34">
        <v>450</v>
      </c>
      <c r="F270" s="34">
        <v>500</v>
      </c>
      <c r="G270" s="34">
        <v>22380</v>
      </c>
      <c r="H270" s="34">
        <v>176</v>
      </c>
    </row>
    <row r="271" spans="1:8" x14ac:dyDescent="0.25">
      <c r="A271" s="3" t="s">
        <v>699</v>
      </c>
      <c r="B271" s="3" t="s">
        <v>700</v>
      </c>
      <c r="C271" s="3" t="s">
        <v>178</v>
      </c>
      <c r="D271" s="3" t="s">
        <v>179</v>
      </c>
      <c r="E271" s="34">
        <v>480</v>
      </c>
      <c r="F271" s="34">
        <v>317</v>
      </c>
      <c r="G271" s="34">
        <v>18930</v>
      </c>
      <c r="H271" s="34">
        <v>126</v>
      </c>
    </row>
    <row r="272" spans="1:8" x14ac:dyDescent="0.25">
      <c r="A272" s="3" t="s">
        <v>701</v>
      </c>
      <c r="B272" s="3" t="s">
        <v>702</v>
      </c>
      <c r="C272" s="3" t="s">
        <v>152</v>
      </c>
      <c r="D272" s="3" t="s">
        <v>153</v>
      </c>
      <c r="E272" s="34">
        <v>542</v>
      </c>
      <c r="F272" s="34">
        <v>1362</v>
      </c>
      <c r="G272" s="34">
        <v>20920</v>
      </c>
      <c r="H272" s="34">
        <v>542</v>
      </c>
    </row>
    <row r="273" spans="1:8" x14ac:dyDescent="0.25">
      <c r="A273" s="3" t="s">
        <v>703</v>
      </c>
      <c r="B273" s="3" t="s">
        <v>704</v>
      </c>
      <c r="C273" s="3" t="s">
        <v>220</v>
      </c>
      <c r="D273" s="3" t="s">
        <v>221</v>
      </c>
      <c r="E273" s="34">
        <v>594</v>
      </c>
      <c r="F273" s="34">
        <v>1024</v>
      </c>
      <c r="G273" s="34">
        <v>21990</v>
      </c>
      <c r="H273" s="34">
        <v>388</v>
      </c>
    </row>
    <row r="274" spans="1:8" x14ac:dyDescent="0.25">
      <c r="A274" s="3" t="s">
        <v>705</v>
      </c>
      <c r="B274" s="3" t="s">
        <v>706</v>
      </c>
      <c r="C274" s="3" t="s">
        <v>228</v>
      </c>
      <c r="D274" s="3" t="s">
        <v>229</v>
      </c>
      <c r="E274" s="34">
        <v>773</v>
      </c>
      <c r="F274" s="34">
        <v>1333</v>
      </c>
      <c r="G274" s="34">
        <v>19790</v>
      </c>
      <c r="H274" s="34">
        <v>536</v>
      </c>
    </row>
    <row r="275" spans="1:8" x14ac:dyDescent="0.25">
      <c r="A275" s="3" t="s">
        <v>707</v>
      </c>
      <c r="B275" s="3" t="s">
        <v>708</v>
      </c>
      <c r="C275" s="3" t="s">
        <v>140</v>
      </c>
      <c r="D275" s="3" t="s">
        <v>141</v>
      </c>
      <c r="E275" s="34">
        <v>672</v>
      </c>
      <c r="F275" s="34">
        <v>4381</v>
      </c>
      <c r="G275" s="34">
        <v>22640</v>
      </c>
      <c r="H275" s="34">
        <v>1751</v>
      </c>
    </row>
    <row r="276" spans="1:8" x14ac:dyDescent="0.25">
      <c r="A276" s="3" t="s">
        <v>709</v>
      </c>
      <c r="B276" s="3" t="s">
        <v>710</v>
      </c>
      <c r="C276" s="3" t="s">
        <v>188</v>
      </c>
      <c r="D276" s="3" t="s">
        <v>189</v>
      </c>
      <c r="E276" s="34">
        <v>522</v>
      </c>
      <c r="F276" s="34">
        <v>265</v>
      </c>
      <c r="G276" s="34">
        <v>24240</v>
      </c>
      <c r="H276" s="34">
        <v>112</v>
      </c>
    </row>
    <row r="277" spans="1:8" x14ac:dyDescent="0.25">
      <c r="A277" s="3" t="s">
        <v>711</v>
      </c>
      <c r="B277" s="3" t="s">
        <v>712</v>
      </c>
      <c r="C277" s="3" t="s">
        <v>110</v>
      </c>
      <c r="D277" s="3" t="s">
        <v>111</v>
      </c>
      <c r="E277" s="34">
        <v>594</v>
      </c>
      <c r="F277" s="34">
        <v>1029</v>
      </c>
      <c r="G277" s="34">
        <v>18890</v>
      </c>
      <c r="H277" s="34">
        <v>424</v>
      </c>
    </row>
    <row r="278" spans="1:8" x14ac:dyDescent="0.25">
      <c r="A278" s="3" t="s">
        <v>713</v>
      </c>
      <c r="B278" s="3" t="s">
        <v>714</v>
      </c>
      <c r="C278" s="3" t="s">
        <v>367</v>
      </c>
      <c r="D278" s="3" t="s">
        <v>368</v>
      </c>
      <c r="E278" s="34">
        <v>574</v>
      </c>
      <c r="F278" s="34">
        <v>824</v>
      </c>
      <c r="G278" s="34">
        <v>20760</v>
      </c>
      <c r="H278" s="34">
        <v>312</v>
      </c>
    </row>
    <row r="279" spans="1:8" x14ac:dyDescent="0.25">
      <c r="A279" s="3" t="s">
        <v>715</v>
      </c>
      <c r="B279" s="3" t="s">
        <v>716</v>
      </c>
      <c r="C279" s="3" t="s">
        <v>124</v>
      </c>
      <c r="D279" s="3" t="s">
        <v>125</v>
      </c>
      <c r="E279" s="34">
        <v>693</v>
      </c>
      <c r="F279" s="34">
        <v>4951</v>
      </c>
      <c r="G279" s="34">
        <v>23990</v>
      </c>
      <c r="H279" s="34">
        <v>1958</v>
      </c>
    </row>
    <row r="280" spans="1:8" x14ac:dyDescent="0.25">
      <c r="A280" s="3" t="s">
        <v>717</v>
      </c>
      <c r="B280" s="3" t="s">
        <v>718</v>
      </c>
      <c r="C280" s="3" t="s">
        <v>140</v>
      </c>
      <c r="D280" s="3" t="s">
        <v>141</v>
      </c>
      <c r="E280" s="34">
        <v>833</v>
      </c>
      <c r="F280" s="34">
        <v>2993</v>
      </c>
      <c r="G280" s="34">
        <v>22510</v>
      </c>
      <c r="H280" s="34">
        <v>1209</v>
      </c>
    </row>
    <row r="281" spans="1:8" x14ac:dyDescent="0.25">
      <c r="A281" s="3" t="s">
        <v>719</v>
      </c>
      <c r="B281" s="3" t="s">
        <v>720</v>
      </c>
      <c r="C281" s="3" t="s">
        <v>162</v>
      </c>
      <c r="D281" s="3" t="s">
        <v>163</v>
      </c>
      <c r="E281" s="34">
        <v>648</v>
      </c>
      <c r="F281" s="34">
        <v>422</v>
      </c>
      <c r="G281" s="34">
        <v>17500</v>
      </c>
      <c r="H281" s="34">
        <v>186</v>
      </c>
    </row>
    <row r="282" spans="1:8" x14ac:dyDescent="0.25">
      <c r="A282" s="3" t="s">
        <v>721</v>
      </c>
      <c r="B282" s="3" t="s">
        <v>722</v>
      </c>
      <c r="C282" s="3" t="s">
        <v>156</v>
      </c>
      <c r="D282" s="3" t="s">
        <v>157</v>
      </c>
      <c r="E282" s="34">
        <v>476</v>
      </c>
      <c r="F282" s="34">
        <v>196</v>
      </c>
      <c r="G282" s="34">
        <v>22420</v>
      </c>
      <c r="H282" s="34">
        <v>72</v>
      </c>
    </row>
    <row r="283" spans="1:8" x14ac:dyDescent="0.25">
      <c r="A283" s="3" t="s">
        <v>723</v>
      </c>
      <c r="B283" s="3" t="s">
        <v>724</v>
      </c>
      <c r="C283" s="3" t="s">
        <v>156</v>
      </c>
      <c r="D283" s="3" t="s">
        <v>157</v>
      </c>
      <c r="E283" s="34">
        <v>617</v>
      </c>
      <c r="F283" s="34">
        <v>229</v>
      </c>
      <c r="G283" s="34">
        <v>18440</v>
      </c>
      <c r="H283" s="34">
        <v>94</v>
      </c>
    </row>
    <row r="284" spans="1:8" x14ac:dyDescent="0.25">
      <c r="A284" s="3" t="s">
        <v>725</v>
      </c>
      <c r="B284" s="3" t="s">
        <v>726</v>
      </c>
      <c r="C284" s="3" t="s">
        <v>367</v>
      </c>
      <c r="D284" s="3" t="s">
        <v>368</v>
      </c>
      <c r="E284" s="34">
        <v>455</v>
      </c>
      <c r="F284" s="34">
        <v>1243</v>
      </c>
      <c r="G284" s="34">
        <v>21480</v>
      </c>
      <c r="H284" s="34">
        <v>455</v>
      </c>
    </row>
    <row r="285" spans="1:8" x14ac:dyDescent="0.25">
      <c r="A285" s="3" t="s">
        <v>727</v>
      </c>
      <c r="B285" s="3" t="s">
        <v>728</v>
      </c>
      <c r="C285" s="3" t="s">
        <v>118</v>
      </c>
      <c r="D285" s="3" t="s">
        <v>119</v>
      </c>
      <c r="E285" s="34">
        <v>1605</v>
      </c>
      <c r="F285" s="34">
        <v>7660</v>
      </c>
      <c r="G285" s="34">
        <v>27770</v>
      </c>
      <c r="H285" s="34">
        <v>3015</v>
      </c>
    </row>
    <row r="286" spans="1:8" x14ac:dyDescent="0.25">
      <c r="A286" s="3" t="s">
        <v>729</v>
      </c>
      <c r="B286" s="3" t="s">
        <v>730</v>
      </c>
      <c r="C286" s="3" t="s">
        <v>172</v>
      </c>
      <c r="D286" s="3" t="s">
        <v>173</v>
      </c>
      <c r="E286" s="34">
        <v>972</v>
      </c>
      <c r="F286" s="34">
        <v>3239</v>
      </c>
      <c r="G286" s="34">
        <v>27490</v>
      </c>
      <c r="H286" s="34">
        <v>1280</v>
      </c>
    </row>
    <row r="287" spans="1:8" x14ac:dyDescent="0.25">
      <c r="A287" s="3" t="s">
        <v>731</v>
      </c>
      <c r="B287" s="3" t="s">
        <v>732</v>
      </c>
      <c r="C287" s="3" t="s">
        <v>178</v>
      </c>
      <c r="D287" s="3" t="s">
        <v>179</v>
      </c>
      <c r="E287" s="34">
        <v>457</v>
      </c>
      <c r="F287" s="34">
        <v>112</v>
      </c>
      <c r="G287" s="34">
        <v>20660</v>
      </c>
      <c r="H287" s="34">
        <v>45</v>
      </c>
    </row>
    <row r="288" spans="1:8" x14ac:dyDescent="0.25">
      <c r="A288" s="3" t="s">
        <v>733</v>
      </c>
      <c r="B288" s="3" t="s">
        <v>734</v>
      </c>
      <c r="C288" s="3" t="s">
        <v>156</v>
      </c>
      <c r="D288" s="3" t="s">
        <v>157</v>
      </c>
      <c r="E288" s="34">
        <v>756</v>
      </c>
      <c r="F288" s="34">
        <v>152</v>
      </c>
      <c r="G288" s="34">
        <v>17020</v>
      </c>
      <c r="H288" s="34">
        <v>58</v>
      </c>
    </row>
    <row r="289" spans="1:8" x14ac:dyDescent="0.25">
      <c r="A289" s="3" t="s">
        <v>735</v>
      </c>
      <c r="B289" s="3" t="s">
        <v>736</v>
      </c>
      <c r="C289" s="3" t="s">
        <v>162</v>
      </c>
      <c r="D289" s="3" t="s">
        <v>163</v>
      </c>
      <c r="E289" s="34">
        <v>738</v>
      </c>
      <c r="F289" s="34">
        <v>262</v>
      </c>
      <c r="G289" s="34">
        <v>18140</v>
      </c>
      <c r="H289" s="34">
        <v>100</v>
      </c>
    </row>
    <row r="290" spans="1:8" x14ac:dyDescent="0.25">
      <c r="A290" s="3" t="s">
        <v>737</v>
      </c>
      <c r="B290" s="3" t="s">
        <v>738</v>
      </c>
      <c r="C290" s="3" t="s">
        <v>178</v>
      </c>
      <c r="D290" s="3" t="s">
        <v>179</v>
      </c>
      <c r="E290" s="34">
        <v>600</v>
      </c>
      <c r="F290" s="34">
        <v>262</v>
      </c>
      <c r="G290" s="34">
        <v>22790</v>
      </c>
      <c r="H290" s="34">
        <v>104</v>
      </c>
    </row>
    <row r="291" spans="1:8" x14ac:dyDescent="0.25">
      <c r="A291" s="3" t="s">
        <v>739</v>
      </c>
      <c r="B291" s="3" t="s">
        <v>740</v>
      </c>
      <c r="C291" s="3" t="s">
        <v>182</v>
      </c>
      <c r="D291" s="3" t="s">
        <v>183</v>
      </c>
      <c r="E291" s="34">
        <v>688</v>
      </c>
      <c r="F291" s="34">
        <v>777</v>
      </c>
      <c r="G291" s="34">
        <v>23860</v>
      </c>
      <c r="H291" s="34">
        <v>299</v>
      </c>
    </row>
    <row r="292" spans="1:8" x14ac:dyDescent="0.25">
      <c r="A292" s="3" t="s">
        <v>741</v>
      </c>
      <c r="B292" s="3" t="s">
        <v>742</v>
      </c>
      <c r="C292" s="3" t="s">
        <v>128</v>
      </c>
      <c r="D292" s="3" t="s">
        <v>129</v>
      </c>
      <c r="E292" s="34">
        <v>1246</v>
      </c>
      <c r="F292" s="34">
        <v>550</v>
      </c>
      <c r="G292" s="34">
        <v>18310</v>
      </c>
      <c r="H292" s="34">
        <v>232</v>
      </c>
    </row>
    <row r="293" spans="1:8" x14ac:dyDescent="0.25">
      <c r="A293" s="3" t="s">
        <v>743</v>
      </c>
      <c r="B293" s="3" t="s">
        <v>744</v>
      </c>
      <c r="C293" s="3" t="s">
        <v>118</v>
      </c>
      <c r="D293" s="3" t="s">
        <v>119</v>
      </c>
      <c r="E293" s="34">
        <v>1500</v>
      </c>
      <c r="F293" s="34">
        <v>73142</v>
      </c>
      <c r="G293" s="34">
        <v>23940</v>
      </c>
      <c r="H293" s="34">
        <v>34777</v>
      </c>
    </row>
    <row r="294" spans="1:8" x14ac:dyDescent="0.25">
      <c r="A294" s="3" t="s">
        <v>745</v>
      </c>
      <c r="B294" s="3" t="s">
        <v>746</v>
      </c>
      <c r="C294" s="3" t="s">
        <v>270</v>
      </c>
      <c r="D294" s="3" t="s">
        <v>271</v>
      </c>
      <c r="E294" s="34">
        <v>477</v>
      </c>
      <c r="F294" s="34">
        <v>361</v>
      </c>
      <c r="G294" s="34">
        <v>22170</v>
      </c>
      <c r="H294" s="34">
        <v>133</v>
      </c>
    </row>
    <row r="295" spans="1:8" x14ac:dyDescent="0.25">
      <c r="A295" s="3" t="s">
        <v>747</v>
      </c>
      <c r="B295" s="3" t="s">
        <v>748</v>
      </c>
      <c r="C295" s="3" t="s">
        <v>178</v>
      </c>
      <c r="D295" s="3" t="s">
        <v>179</v>
      </c>
      <c r="E295" s="34">
        <v>487</v>
      </c>
      <c r="F295" s="34">
        <v>247</v>
      </c>
      <c r="G295" s="34">
        <v>18290</v>
      </c>
      <c r="H295" s="34">
        <v>91</v>
      </c>
    </row>
    <row r="296" spans="1:8" x14ac:dyDescent="0.25">
      <c r="A296" s="3" t="s">
        <v>749</v>
      </c>
      <c r="B296" s="3" t="s">
        <v>750</v>
      </c>
      <c r="C296" s="3" t="s">
        <v>124</v>
      </c>
      <c r="D296" s="3" t="s">
        <v>125</v>
      </c>
      <c r="E296" s="34">
        <v>786</v>
      </c>
      <c r="F296" s="34">
        <v>10613</v>
      </c>
      <c r="G296" s="34">
        <v>24050</v>
      </c>
      <c r="H296" s="34">
        <v>4220</v>
      </c>
    </row>
    <row r="297" spans="1:8" x14ac:dyDescent="0.25">
      <c r="A297" s="3" t="s">
        <v>751</v>
      </c>
      <c r="B297" s="3" t="s">
        <v>752</v>
      </c>
      <c r="C297" s="3" t="s">
        <v>278</v>
      </c>
      <c r="D297" s="3" t="s">
        <v>279</v>
      </c>
      <c r="E297" s="34">
        <v>558</v>
      </c>
      <c r="F297" s="34">
        <v>444</v>
      </c>
      <c r="G297" s="34">
        <v>21580</v>
      </c>
      <c r="H297" s="34">
        <v>187</v>
      </c>
    </row>
    <row r="298" spans="1:8" x14ac:dyDescent="0.25">
      <c r="A298" s="3" t="s">
        <v>753</v>
      </c>
      <c r="B298" s="3" t="s">
        <v>754</v>
      </c>
      <c r="C298" s="3" t="s">
        <v>114</v>
      </c>
      <c r="D298" s="3" t="s">
        <v>115</v>
      </c>
      <c r="E298" s="34">
        <v>572</v>
      </c>
      <c r="F298" s="34">
        <v>615</v>
      </c>
      <c r="G298" s="34">
        <v>17280</v>
      </c>
      <c r="H298" s="34">
        <v>259</v>
      </c>
    </row>
    <row r="299" spans="1:8" x14ac:dyDescent="0.25">
      <c r="A299" s="3" t="s">
        <v>755</v>
      </c>
      <c r="B299" s="3" t="s">
        <v>756</v>
      </c>
      <c r="C299" s="3" t="s">
        <v>132</v>
      </c>
      <c r="D299" s="3" t="s">
        <v>133</v>
      </c>
      <c r="E299" s="34">
        <v>538</v>
      </c>
      <c r="F299" s="34">
        <v>304</v>
      </c>
      <c r="G299" s="34">
        <v>20330</v>
      </c>
      <c r="H299" s="34">
        <v>119</v>
      </c>
    </row>
    <row r="300" spans="1:8" x14ac:dyDescent="0.25">
      <c r="A300" s="3" t="s">
        <v>757</v>
      </c>
      <c r="B300" s="3" t="s">
        <v>758</v>
      </c>
      <c r="C300" s="3" t="s">
        <v>114</v>
      </c>
      <c r="D300" s="3" t="s">
        <v>115</v>
      </c>
      <c r="E300" s="34">
        <v>600</v>
      </c>
      <c r="F300" s="34">
        <v>1750</v>
      </c>
      <c r="G300" s="34">
        <v>16870</v>
      </c>
      <c r="H300" s="34">
        <v>676</v>
      </c>
    </row>
    <row r="301" spans="1:8" x14ac:dyDescent="0.25">
      <c r="A301" s="3" t="s">
        <v>759</v>
      </c>
      <c r="B301" s="3" t="s">
        <v>760</v>
      </c>
      <c r="C301" s="3" t="s">
        <v>228</v>
      </c>
      <c r="D301" s="3" t="s">
        <v>229</v>
      </c>
      <c r="E301" s="34">
        <v>782</v>
      </c>
      <c r="F301" s="34">
        <v>1711</v>
      </c>
      <c r="G301" s="34">
        <v>21700</v>
      </c>
      <c r="H301" s="34">
        <v>608</v>
      </c>
    </row>
    <row r="302" spans="1:8" x14ac:dyDescent="0.25">
      <c r="A302" s="3" t="s">
        <v>761</v>
      </c>
      <c r="B302" s="3" t="s">
        <v>762</v>
      </c>
      <c r="C302" s="3" t="s">
        <v>114</v>
      </c>
      <c r="D302" s="3" t="s">
        <v>115</v>
      </c>
      <c r="E302" s="34">
        <v>591</v>
      </c>
      <c r="F302" s="34">
        <v>187</v>
      </c>
      <c r="G302" s="34">
        <v>19780</v>
      </c>
      <c r="H302" s="34">
        <v>73</v>
      </c>
    </row>
    <row r="303" spans="1:8" x14ac:dyDescent="0.25">
      <c r="A303" s="3" t="s">
        <v>763</v>
      </c>
      <c r="B303" s="3" t="s">
        <v>764</v>
      </c>
      <c r="C303" s="3" t="s">
        <v>178</v>
      </c>
      <c r="D303" s="3" t="s">
        <v>179</v>
      </c>
      <c r="E303" s="34">
        <v>402</v>
      </c>
      <c r="F303" s="34">
        <v>150</v>
      </c>
      <c r="G303" s="34">
        <v>19170</v>
      </c>
      <c r="H303" s="34">
        <v>56</v>
      </c>
    </row>
    <row r="304" spans="1:8" x14ac:dyDescent="0.25">
      <c r="A304" s="3" t="s">
        <v>765</v>
      </c>
      <c r="B304" s="3" t="s">
        <v>766</v>
      </c>
      <c r="C304" s="3" t="s">
        <v>238</v>
      </c>
      <c r="D304" s="3" t="s">
        <v>239</v>
      </c>
      <c r="E304" s="34">
        <v>878</v>
      </c>
      <c r="F304" s="34">
        <v>3354</v>
      </c>
      <c r="G304" s="34">
        <v>24810</v>
      </c>
      <c r="H304" s="34">
        <v>1384</v>
      </c>
    </row>
    <row r="305" spans="1:8" x14ac:dyDescent="0.25">
      <c r="A305" s="3" t="s">
        <v>767</v>
      </c>
      <c r="B305" s="3" t="s">
        <v>768</v>
      </c>
      <c r="C305" s="3" t="s">
        <v>114</v>
      </c>
      <c r="D305" s="3" t="s">
        <v>115</v>
      </c>
      <c r="E305" s="34">
        <v>527</v>
      </c>
      <c r="F305" s="34">
        <v>571</v>
      </c>
      <c r="G305" s="34">
        <v>17870</v>
      </c>
      <c r="H305" s="34">
        <v>220</v>
      </c>
    </row>
    <row r="306" spans="1:8" x14ac:dyDescent="0.25">
      <c r="A306" s="3" t="s">
        <v>769</v>
      </c>
      <c r="B306" s="3" t="s">
        <v>770</v>
      </c>
      <c r="C306" s="3" t="s">
        <v>152</v>
      </c>
      <c r="D306" s="3" t="s">
        <v>153</v>
      </c>
      <c r="E306" s="34">
        <v>383</v>
      </c>
      <c r="F306" s="34">
        <v>96</v>
      </c>
    </row>
    <row r="307" spans="1:8" x14ac:dyDescent="0.25">
      <c r="A307" s="3" t="s">
        <v>771</v>
      </c>
      <c r="B307" s="3" t="s">
        <v>772</v>
      </c>
      <c r="C307" s="3" t="s">
        <v>270</v>
      </c>
      <c r="D307" s="3" t="s">
        <v>271</v>
      </c>
      <c r="E307" s="34">
        <v>545</v>
      </c>
      <c r="F307" s="34">
        <v>1085</v>
      </c>
      <c r="G307" s="34">
        <v>18520</v>
      </c>
      <c r="H307" s="34">
        <v>428</v>
      </c>
    </row>
    <row r="308" spans="1:8" x14ac:dyDescent="0.25">
      <c r="A308" s="3" t="s">
        <v>773</v>
      </c>
      <c r="B308" s="3" t="s">
        <v>774</v>
      </c>
      <c r="C308" s="3" t="s">
        <v>168</v>
      </c>
      <c r="D308" s="3" t="s">
        <v>169</v>
      </c>
      <c r="E308" s="34">
        <v>668</v>
      </c>
      <c r="F308" s="34">
        <v>1907</v>
      </c>
      <c r="G308" s="34">
        <v>22860</v>
      </c>
      <c r="H308" s="34">
        <v>717</v>
      </c>
    </row>
    <row r="309" spans="1:8" x14ac:dyDescent="0.25">
      <c r="A309" s="3" t="s">
        <v>775</v>
      </c>
      <c r="B309" s="3" t="s">
        <v>776</v>
      </c>
      <c r="C309" s="3" t="s">
        <v>110</v>
      </c>
      <c r="D309" s="3" t="s">
        <v>111</v>
      </c>
      <c r="E309" s="34">
        <v>651</v>
      </c>
      <c r="F309" s="34">
        <v>1046</v>
      </c>
      <c r="G309" s="34">
        <v>21590</v>
      </c>
      <c r="H309" s="34">
        <v>377</v>
      </c>
    </row>
    <row r="310" spans="1:8" x14ac:dyDescent="0.25">
      <c r="A310" s="3" t="s">
        <v>777</v>
      </c>
      <c r="B310" s="3" t="s">
        <v>778</v>
      </c>
      <c r="C310" s="3" t="s">
        <v>178</v>
      </c>
      <c r="D310" s="3" t="s">
        <v>179</v>
      </c>
      <c r="E310" s="34">
        <v>603</v>
      </c>
      <c r="F310" s="34">
        <v>394</v>
      </c>
      <c r="G310" s="34">
        <v>20950</v>
      </c>
      <c r="H310" s="34">
        <v>157</v>
      </c>
    </row>
    <row r="311" spans="1:8" x14ac:dyDescent="0.25">
      <c r="A311" s="3" t="s">
        <v>779</v>
      </c>
      <c r="B311" s="3" t="s">
        <v>780</v>
      </c>
      <c r="C311" s="3" t="s">
        <v>335</v>
      </c>
      <c r="D311" s="3" t="s">
        <v>336</v>
      </c>
      <c r="E311" s="34">
        <v>544</v>
      </c>
      <c r="F311" s="34">
        <v>1303</v>
      </c>
      <c r="G311" s="34">
        <v>21000</v>
      </c>
      <c r="H311" s="34">
        <v>440</v>
      </c>
    </row>
    <row r="312" spans="1:8" x14ac:dyDescent="0.25">
      <c r="A312" s="3" t="s">
        <v>781</v>
      </c>
      <c r="B312" s="3" t="s">
        <v>782</v>
      </c>
      <c r="C312" s="3" t="s">
        <v>270</v>
      </c>
      <c r="D312" s="3" t="s">
        <v>271</v>
      </c>
      <c r="E312" s="34">
        <v>580</v>
      </c>
      <c r="F312" s="34">
        <v>613</v>
      </c>
      <c r="G312" s="34">
        <v>21990</v>
      </c>
      <c r="H312" s="34">
        <v>233</v>
      </c>
    </row>
    <row r="313" spans="1:8" x14ac:dyDescent="0.25">
      <c r="A313" s="3" t="s">
        <v>783</v>
      </c>
      <c r="B313" s="3" t="s">
        <v>784</v>
      </c>
      <c r="C313" s="3" t="s">
        <v>228</v>
      </c>
      <c r="D313" s="3" t="s">
        <v>229</v>
      </c>
      <c r="E313" s="34">
        <v>1019</v>
      </c>
      <c r="F313" s="34">
        <v>403</v>
      </c>
      <c r="G313" s="34">
        <v>23330</v>
      </c>
      <c r="H313" s="34">
        <v>152</v>
      </c>
    </row>
    <row r="314" spans="1:8" x14ac:dyDescent="0.25">
      <c r="A314" s="3" t="s">
        <v>785</v>
      </c>
      <c r="B314" s="3" t="s">
        <v>786</v>
      </c>
      <c r="C314" s="3" t="s">
        <v>110</v>
      </c>
      <c r="D314" s="3" t="s">
        <v>111</v>
      </c>
      <c r="E314" s="34">
        <v>677</v>
      </c>
      <c r="F314" s="34">
        <v>853</v>
      </c>
      <c r="G314" s="34">
        <v>21880</v>
      </c>
      <c r="H314" s="34">
        <v>355</v>
      </c>
    </row>
    <row r="315" spans="1:8" x14ac:dyDescent="0.25">
      <c r="A315" s="3" t="s">
        <v>787</v>
      </c>
      <c r="B315" s="3" t="s">
        <v>788</v>
      </c>
      <c r="C315" s="3" t="s">
        <v>178</v>
      </c>
      <c r="D315" s="3" t="s">
        <v>179</v>
      </c>
      <c r="E315" s="34">
        <v>538</v>
      </c>
      <c r="F315" s="34">
        <v>149</v>
      </c>
      <c r="G315" s="34">
        <v>20790</v>
      </c>
      <c r="H315" s="34">
        <v>67</v>
      </c>
    </row>
    <row r="316" spans="1:8" x14ac:dyDescent="0.25">
      <c r="A316" s="3" t="s">
        <v>789</v>
      </c>
      <c r="B316" s="3" t="s">
        <v>790</v>
      </c>
      <c r="C316" s="3" t="s">
        <v>114</v>
      </c>
      <c r="D316" s="3" t="s">
        <v>115</v>
      </c>
      <c r="E316" s="34">
        <v>452</v>
      </c>
      <c r="F316" s="34">
        <v>502</v>
      </c>
      <c r="G316" s="34">
        <v>20340</v>
      </c>
      <c r="H316" s="34">
        <v>181</v>
      </c>
    </row>
    <row r="317" spans="1:8" x14ac:dyDescent="0.25">
      <c r="A317" s="3" t="s">
        <v>791</v>
      </c>
      <c r="B317" s="3" t="s">
        <v>792</v>
      </c>
      <c r="C317" s="3" t="s">
        <v>182</v>
      </c>
      <c r="D317" s="3" t="s">
        <v>183</v>
      </c>
      <c r="E317" s="34">
        <v>511</v>
      </c>
      <c r="F317" s="34">
        <v>1781</v>
      </c>
      <c r="G317" s="34">
        <v>20570</v>
      </c>
      <c r="H317" s="34">
        <v>681</v>
      </c>
    </row>
    <row r="318" spans="1:8" x14ac:dyDescent="0.25">
      <c r="A318" s="3" t="s">
        <v>793</v>
      </c>
      <c r="B318" s="3" t="s">
        <v>794</v>
      </c>
      <c r="C318" s="3" t="s">
        <v>132</v>
      </c>
      <c r="D318" s="3" t="s">
        <v>133</v>
      </c>
      <c r="E318" s="34">
        <v>518</v>
      </c>
      <c r="F318" s="34">
        <v>310</v>
      </c>
      <c r="G318" s="34">
        <v>23850</v>
      </c>
      <c r="H318" s="34">
        <v>112</v>
      </c>
    </row>
    <row r="319" spans="1:8" x14ac:dyDescent="0.25">
      <c r="A319" s="3" t="s">
        <v>795</v>
      </c>
      <c r="B319" s="3" t="s">
        <v>796</v>
      </c>
      <c r="C319" s="3" t="s">
        <v>212</v>
      </c>
      <c r="D319" s="3" t="s">
        <v>213</v>
      </c>
      <c r="E319" s="34">
        <v>673</v>
      </c>
      <c r="F319" s="34">
        <v>530</v>
      </c>
      <c r="G319" s="34">
        <v>18740</v>
      </c>
      <c r="H319" s="34">
        <v>205</v>
      </c>
    </row>
    <row r="320" spans="1:8" x14ac:dyDescent="0.25">
      <c r="A320" s="3" t="s">
        <v>797</v>
      </c>
      <c r="B320" s="3" t="s">
        <v>798</v>
      </c>
      <c r="C320" s="3" t="s">
        <v>182</v>
      </c>
      <c r="D320" s="3" t="s">
        <v>183</v>
      </c>
      <c r="E320" s="34">
        <v>620</v>
      </c>
      <c r="F320" s="34">
        <v>188</v>
      </c>
      <c r="G320" s="34">
        <v>19810</v>
      </c>
      <c r="H320" s="34">
        <v>73</v>
      </c>
    </row>
    <row r="321" spans="1:8" x14ac:dyDescent="0.25">
      <c r="A321" s="3" t="s">
        <v>799</v>
      </c>
      <c r="B321" s="3" t="s">
        <v>800</v>
      </c>
      <c r="C321" s="3" t="s">
        <v>132</v>
      </c>
      <c r="D321" s="3" t="s">
        <v>133</v>
      </c>
      <c r="E321" s="34">
        <v>561</v>
      </c>
      <c r="F321" s="34">
        <v>1251</v>
      </c>
      <c r="G321" s="34">
        <v>20950</v>
      </c>
      <c r="H321" s="34">
        <v>507</v>
      </c>
    </row>
    <row r="322" spans="1:8" x14ac:dyDescent="0.25">
      <c r="A322" s="3" t="s">
        <v>801</v>
      </c>
      <c r="B322" s="3" t="s">
        <v>802</v>
      </c>
      <c r="C322" s="3" t="s">
        <v>118</v>
      </c>
      <c r="D322" s="3" t="s">
        <v>119</v>
      </c>
      <c r="E322" s="34">
        <v>1317</v>
      </c>
      <c r="F322" s="34">
        <v>9067</v>
      </c>
      <c r="G322" s="34">
        <v>23270</v>
      </c>
      <c r="H322" s="34">
        <v>4109</v>
      </c>
    </row>
    <row r="323" spans="1:8" x14ac:dyDescent="0.25">
      <c r="A323" s="3" t="s">
        <v>803</v>
      </c>
      <c r="B323" s="3" t="s">
        <v>804</v>
      </c>
      <c r="C323" s="3" t="s">
        <v>212</v>
      </c>
      <c r="D323" s="3" t="s">
        <v>213</v>
      </c>
      <c r="E323" s="34">
        <v>1073</v>
      </c>
      <c r="F323" s="34">
        <v>5091</v>
      </c>
      <c r="G323" s="34">
        <v>17150</v>
      </c>
      <c r="H323" s="34">
        <v>2210</v>
      </c>
    </row>
    <row r="324" spans="1:8" x14ac:dyDescent="0.25">
      <c r="A324" s="3" t="s">
        <v>805</v>
      </c>
      <c r="B324" s="3" t="s">
        <v>806</v>
      </c>
      <c r="C324" s="3" t="s">
        <v>162</v>
      </c>
      <c r="D324" s="3" t="s">
        <v>163</v>
      </c>
      <c r="E324" s="34">
        <v>679</v>
      </c>
      <c r="F324" s="34">
        <v>1065</v>
      </c>
      <c r="G324" s="34">
        <v>17230</v>
      </c>
      <c r="H324" s="34">
        <v>439</v>
      </c>
    </row>
    <row r="325" spans="1:8" x14ac:dyDescent="0.25">
      <c r="A325" s="3" t="s">
        <v>807</v>
      </c>
      <c r="B325" s="3" t="s">
        <v>808</v>
      </c>
      <c r="C325" s="3" t="s">
        <v>152</v>
      </c>
      <c r="D325" s="3" t="s">
        <v>153</v>
      </c>
      <c r="E325" s="34">
        <v>472</v>
      </c>
      <c r="F325" s="34">
        <v>1223</v>
      </c>
      <c r="G325" s="34">
        <v>20550</v>
      </c>
      <c r="H325" s="34">
        <v>482</v>
      </c>
    </row>
    <row r="326" spans="1:8" x14ac:dyDescent="0.25">
      <c r="A326" s="3" t="s">
        <v>809</v>
      </c>
      <c r="B326" s="3" t="s">
        <v>810</v>
      </c>
      <c r="C326" s="3" t="s">
        <v>118</v>
      </c>
      <c r="D326" s="3" t="s">
        <v>119</v>
      </c>
      <c r="E326" s="34">
        <v>1287</v>
      </c>
      <c r="F326" s="34">
        <v>65565</v>
      </c>
      <c r="G326" s="34">
        <v>24910</v>
      </c>
      <c r="H326" s="34">
        <v>25963</v>
      </c>
    </row>
    <row r="327" spans="1:8" x14ac:dyDescent="0.25">
      <c r="A327" s="3" t="s">
        <v>811</v>
      </c>
      <c r="B327" s="3" t="s">
        <v>812</v>
      </c>
      <c r="C327" s="3" t="s">
        <v>270</v>
      </c>
      <c r="D327" s="3" t="s">
        <v>271</v>
      </c>
      <c r="E327" s="34">
        <v>686</v>
      </c>
      <c r="F327" s="34">
        <v>490</v>
      </c>
      <c r="G327" s="34">
        <v>18420</v>
      </c>
      <c r="H327" s="34">
        <v>206</v>
      </c>
    </row>
    <row r="328" spans="1:8" x14ac:dyDescent="0.25">
      <c r="A328" s="3" t="s">
        <v>813</v>
      </c>
      <c r="B328" s="3" t="s">
        <v>814</v>
      </c>
      <c r="C328" s="3" t="s">
        <v>228</v>
      </c>
      <c r="D328" s="3" t="s">
        <v>229</v>
      </c>
      <c r="E328" s="34">
        <v>542</v>
      </c>
      <c r="F328" s="34">
        <v>767</v>
      </c>
      <c r="G328" s="34">
        <v>19950</v>
      </c>
      <c r="H328" s="34">
        <v>282</v>
      </c>
    </row>
    <row r="329" spans="1:8" x14ac:dyDescent="0.25">
      <c r="A329" s="3" t="s">
        <v>815</v>
      </c>
      <c r="B329" s="3" t="s">
        <v>816</v>
      </c>
      <c r="C329" s="3" t="s">
        <v>278</v>
      </c>
      <c r="D329" s="3" t="s">
        <v>279</v>
      </c>
      <c r="E329" s="34">
        <v>592</v>
      </c>
      <c r="F329" s="34">
        <v>2192</v>
      </c>
      <c r="G329" s="34">
        <v>22010</v>
      </c>
      <c r="H329" s="34">
        <v>781</v>
      </c>
    </row>
    <row r="330" spans="1:8" x14ac:dyDescent="0.25">
      <c r="A330" s="3" t="s">
        <v>817</v>
      </c>
      <c r="B330" s="3" t="s">
        <v>818</v>
      </c>
      <c r="C330" s="3" t="s">
        <v>162</v>
      </c>
      <c r="D330" s="3" t="s">
        <v>163</v>
      </c>
      <c r="E330" s="34">
        <v>780</v>
      </c>
      <c r="F330" s="34">
        <v>4609</v>
      </c>
      <c r="G330" s="34">
        <v>17710</v>
      </c>
      <c r="H330" s="34">
        <v>2027</v>
      </c>
    </row>
    <row r="331" spans="1:8" x14ac:dyDescent="0.25">
      <c r="A331" s="3" t="s">
        <v>819</v>
      </c>
      <c r="B331" s="3" t="s">
        <v>820</v>
      </c>
      <c r="C331" s="3" t="s">
        <v>204</v>
      </c>
      <c r="D331" s="3" t="s">
        <v>205</v>
      </c>
      <c r="E331" s="34">
        <v>798</v>
      </c>
      <c r="F331" s="34">
        <v>969</v>
      </c>
      <c r="G331" s="34">
        <v>24460</v>
      </c>
      <c r="H331" s="34">
        <v>430</v>
      </c>
    </row>
    <row r="332" spans="1:8" x14ac:dyDescent="0.25">
      <c r="A332" s="3" t="s">
        <v>821</v>
      </c>
      <c r="B332" s="3" t="s">
        <v>822</v>
      </c>
      <c r="C332" s="3" t="s">
        <v>128</v>
      </c>
      <c r="D332" s="3" t="s">
        <v>129</v>
      </c>
      <c r="E332" s="34">
        <v>1181</v>
      </c>
      <c r="F332" s="34">
        <v>233</v>
      </c>
      <c r="G332" s="34">
        <v>18030</v>
      </c>
      <c r="H332" s="34">
        <v>89</v>
      </c>
    </row>
    <row r="333" spans="1:8" x14ac:dyDescent="0.25">
      <c r="A333" s="3" t="s">
        <v>823</v>
      </c>
      <c r="B333" s="3" t="s">
        <v>824</v>
      </c>
      <c r="C333" s="3" t="s">
        <v>132</v>
      </c>
      <c r="D333" s="3" t="s">
        <v>133</v>
      </c>
      <c r="E333" s="34">
        <v>663</v>
      </c>
      <c r="F333" s="34">
        <v>3248</v>
      </c>
      <c r="G333" s="34">
        <v>20210</v>
      </c>
      <c r="H333" s="34">
        <v>1209</v>
      </c>
    </row>
    <row r="334" spans="1:8" x14ac:dyDescent="0.25">
      <c r="A334" s="3" t="s">
        <v>825</v>
      </c>
      <c r="B334" s="3" t="s">
        <v>826</v>
      </c>
      <c r="C334" s="3" t="s">
        <v>110</v>
      </c>
      <c r="D334" s="3" t="s">
        <v>111</v>
      </c>
      <c r="E334" s="34">
        <v>1169</v>
      </c>
      <c r="F334" s="34">
        <v>606</v>
      </c>
      <c r="G334" s="34">
        <v>21730</v>
      </c>
      <c r="H334" s="34">
        <v>287</v>
      </c>
    </row>
    <row r="335" spans="1:8" x14ac:dyDescent="0.25">
      <c r="A335" s="3" t="s">
        <v>827</v>
      </c>
      <c r="B335" s="3" t="s">
        <v>828</v>
      </c>
      <c r="C335" s="3" t="s">
        <v>182</v>
      </c>
      <c r="D335" s="3" t="s">
        <v>183</v>
      </c>
      <c r="E335" s="34">
        <v>534</v>
      </c>
      <c r="F335" s="34">
        <v>280</v>
      </c>
      <c r="G335" s="34">
        <v>19480</v>
      </c>
      <c r="H335" s="34">
        <v>105</v>
      </c>
    </row>
    <row r="336" spans="1:8" x14ac:dyDescent="0.25">
      <c r="A336" s="3" t="s">
        <v>829</v>
      </c>
      <c r="B336" s="3" t="s">
        <v>830</v>
      </c>
      <c r="C336" s="3" t="s">
        <v>262</v>
      </c>
      <c r="D336" s="3" t="s">
        <v>263</v>
      </c>
      <c r="E336" s="34">
        <v>925</v>
      </c>
      <c r="F336" s="34">
        <v>3136</v>
      </c>
      <c r="G336" s="34">
        <v>28230</v>
      </c>
      <c r="H336" s="34">
        <v>1378</v>
      </c>
    </row>
    <row r="337" spans="1:8" x14ac:dyDescent="0.25">
      <c r="A337" s="3" t="s">
        <v>831</v>
      </c>
      <c r="B337" s="3" t="s">
        <v>832</v>
      </c>
      <c r="C337" s="3" t="s">
        <v>114</v>
      </c>
      <c r="D337" s="3" t="s">
        <v>115</v>
      </c>
      <c r="E337" s="34">
        <v>630</v>
      </c>
      <c r="F337" s="34">
        <v>488</v>
      </c>
      <c r="G337" s="34">
        <v>20670</v>
      </c>
      <c r="H337" s="34">
        <v>188</v>
      </c>
    </row>
    <row r="338" spans="1:8" x14ac:dyDescent="0.25">
      <c r="A338" s="3" t="s">
        <v>833</v>
      </c>
      <c r="B338" s="3" t="s">
        <v>834</v>
      </c>
      <c r="C338" s="3" t="s">
        <v>110</v>
      </c>
      <c r="D338" s="3" t="s">
        <v>111</v>
      </c>
      <c r="E338" s="34">
        <v>577</v>
      </c>
      <c r="F338" s="34">
        <v>891</v>
      </c>
      <c r="G338" s="34">
        <v>19180</v>
      </c>
      <c r="H338" s="34">
        <v>344</v>
      </c>
    </row>
    <row r="339" spans="1:8" x14ac:dyDescent="0.25">
      <c r="A339" s="3" t="s">
        <v>835</v>
      </c>
      <c r="B339" s="3" t="s">
        <v>836</v>
      </c>
      <c r="C339" s="3" t="s">
        <v>178</v>
      </c>
      <c r="D339" s="3" t="s">
        <v>179</v>
      </c>
      <c r="E339" s="34">
        <v>550</v>
      </c>
      <c r="F339" s="34">
        <v>519</v>
      </c>
      <c r="G339" s="34">
        <v>20240</v>
      </c>
      <c r="H339" s="34">
        <v>195</v>
      </c>
    </row>
    <row r="340" spans="1:8" x14ac:dyDescent="0.25">
      <c r="A340" s="3" t="s">
        <v>837</v>
      </c>
      <c r="B340" s="3" t="s">
        <v>838</v>
      </c>
      <c r="C340" s="3" t="s">
        <v>132</v>
      </c>
      <c r="D340" s="3" t="s">
        <v>133</v>
      </c>
      <c r="E340" s="34">
        <v>624</v>
      </c>
      <c r="F340" s="34">
        <v>2767</v>
      </c>
      <c r="G340" s="34">
        <v>23480</v>
      </c>
      <c r="H340" s="34">
        <v>1075</v>
      </c>
    </row>
    <row r="341" spans="1:8" x14ac:dyDescent="0.25">
      <c r="A341" s="3" t="s">
        <v>839</v>
      </c>
      <c r="B341" s="3" t="s">
        <v>840</v>
      </c>
      <c r="C341" s="3" t="s">
        <v>182</v>
      </c>
      <c r="D341" s="3" t="s">
        <v>183</v>
      </c>
      <c r="E341" s="34">
        <v>680</v>
      </c>
      <c r="F341" s="34">
        <v>1104</v>
      </c>
      <c r="G341" s="34">
        <v>19550</v>
      </c>
      <c r="H341" s="34">
        <v>488</v>
      </c>
    </row>
    <row r="342" spans="1:8" x14ac:dyDescent="0.25">
      <c r="A342" s="3" t="s">
        <v>841</v>
      </c>
      <c r="B342" s="3" t="s">
        <v>842</v>
      </c>
      <c r="C342" s="3" t="s">
        <v>132</v>
      </c>
      <c r="D342" s="3" t="s">
        <v>133</v>
      </c>
      <c r="E342" s="34">
        <v>698</v>
      </c>
      <c r="F342" s="34">
        <v>2209</v>
      </c>
      <c r="G342" s="34">
        <v>19670</v>
      </c>
      <c r="H342" s="34">
        <v>955</v>
      </c>
    </row>
    <row r="343" spans="1:8" x14ac:dyDescent="0.25">
      <c r="A343" s="3" t="s">
        <v>843</v>
      </c>
      <c r="B343" s="3" t="s">
        <v>844</v>
      </c>
      <c r="C343" s="3" t="s">
        <v>278</v>
      </c>
      <c r="D343" s="3" t="s">
        <v>279</v>
      </c>
      <c r="E343" s="34">
        <v>576</v>
      </c>
      <c r="F343" s="34">
        <v>1427</v>
      </c>
      <c r="G343" s="34">
        <v>21780</v>
      </c>
      <c r="H343" s="34">
        <v>605</v>
      </c>
    </row>
    <row r="344" spans="1:8" x14ac:dyDescent="0.25">
      <c r="A344" s="3" t="s">
        <v>845</v>
      </c>
      <c r="B344" s="3" t="s">
        <v>846</v>
      </c>
      <c r="C344" s="3" t="s">
        <v>278</v>
      </c>
      <c r="D344" s="3" t="s">
        <v>279</v>
      </c>
      <c r="E344" s="34">
        <v>592</v>
      </c>
      <c r="F344" s="34">
        <v>2335</v>
      </c>
      <c r="G344" s="34">
        <v>20500</v>
      </c>
      <c r="H344" s="34">
        <v>971</v>
      </c>
    </row>
    <row r="345" spans="1:8" x14ac:dyDescent="0.25">
      <c r="A345" s="3" t="s">
        <v>847</v>
      </c>
      <c r="B345" s="3" t="s">
        <v>848</v>
      </c>
      <c r="C345" s="3" t="s">
        <v>228</v>
      </c>
      <c r="D345" s="3" t="s">
        <v>229</v>
      </c>
      <c r="E345" s="34">
        <v>772</v>
      </c>
      <c r="F345" s="34">
        <v>904</v>
      </c>
      <c r="G345" s="34">
        <v>22800</v>
      </c>
      <c r="H345" s="34">
        <v>350</v>
      </c>
    </row>
    <row r="346" spans="1:8" x14ac:dyDescent="0.25">
      <c r="A346" s="3" t="s">
        <v>849</v>
      </c>
      <c r="B346" s="3" t="s">
        <v>850</v>
      </c>
      <c r="C346" s="3" t="s">
        <v>270</v>
      </c>
      <c r="D346" s="3" t="s">
        <v>271</v>
      </c>
      <c r="E346" s="34">
        <v>634</v>
      </c>
      <c r="F346" s="34">
        <v>565</v>
      </c>
      <c r="G346" s="34">
        <v>19360</v>
      </c>
      <c r="H346" s="34">
        <v>244</v>
      </c>
    </row>
    <row r="347" spans="1:8" x14ac:dyDescent="0.25">
      <c r="A347" s="3" t="s">
        <v>851</v>
      </c>
      <c r="B347" s="3" t="s">
        <v>852</v>
      </c>
      <c r="C347" s="3" t="s">
        <v>132</v>
      </c>
      <c r="D347" s="3" t="s">
        <v>133</v>
      </c>
      <c r="E347" s="34">
        <v>607</v>
      </c>
      <c r="F347" s="34">
        <v>828</v>
      </c>
      <c r="G347" s="34">
        <v>22480</v>
      </c>
      <c r="H347" s="34">
        <v>366</v>
      </c>
    </row>
    <row r="348" spans="1:8" x14ac:dyDescent="0.25">
      <c r="A348" s="3" t="s">
        <v>853</v>
      </c>
      <c r="B348" s="3" t="s">
        <v>854</v>
      </c>
      <c r="C348" s="3" t="s">
        <v>114</v>
      </c>
      <c r="D348" s="3" t="s">
        <v>115</v>
      </c>
      <c r="E348" s="34">
        <v>493</v>
      </c>
      <c r="F348" s="34">
        <v>444</v>
      </c>
      <c r="G348" s="34">
        <v>18630</v>
      </c>
      <c r="H348" s="34">
        <v>163</v>
      </c>
    </row>
    <row r="349" spans="1:8" x14ac:dyDescent="0.25">
      <c r="A349" s="3" t="s">
        <v>855</v>
      </c>
      <c r="B349" s="3" t="s">
        <v>856</v>
      </c>
      <c r="C349" s="3" t="s">
        <v>110</v>
      </c>
      <c r="D349" s="3" t="s">
        <v>111</v>
      </c>
      <c r="E349" s="34">
        <v>640</v>
      </c>
      <c r="F349" s="34">
        <v>328</v>
      </c>
      <c r="G349" s="34">
        <v>19860</v>
      </c>
      <c r="H349" s="34">
        <v>123</v>
      </c>
    </row>
    <row r="350" spans="1:8" x14ac:dyDescent="0.25">
      <c r="A350" s="3" t="s">
        <v>857</v>
      </c>
      <c r="B350" s="3" t="s">
        <v>858</v>
      </c>
      <c r="C350" s="3" t="s">
        <v>335</v>
      </c>
      <c r="D350" s="3" t="s">
        <v>336</v>
      </c>
      <c r="E350" s="34">
        <v>563</v>
      </c>
      <c r="F350" s="34">
        <v>1582</v>
      </c>
      <c r="G350" s="34">
        <v>19430</v>
      </c>
      <c r="H350" s="34">
        <v>638</v>
      </c>
    </row>
    <row r="351" spans="1:8" x14ac:dyDescent="0.25">
      <c r="A351" s="3" t="s">
        <v>859</v>
      </c>
      <c r="B351" s="3" t="s">
        <v>860</v>
      </c>
      <c r="C351" s="3" t="s">
        <v>198</v>
      </c>
      <c r="D351" s="3" t="s">
        <v>199</v>
      </c>
      <c r="E351" s="34">
        <v>798</v>
      </c>
      <c r="F351" s="34">
        <v>2262</v>
      </c>
      <c r="G351" s="34">
        <v>27520</v>
      </c>
      <c r="H351" s="34">
        <v>850</v>
      </c>
    </row>
    <row r="352" spans="1:8" x14ac:dyDescent="0.25">
      <c r="A352" s="3" t="s">
        <v>861</v>
      </c>
      <c r="B352" s="3" t="s">
        <v>862</v>
      </c>
      <c r="C352" s="3" t="s">
        <v>270</v>
      </c>
      <c r="D352" s="3" t="s">
        <v>271</v>
      </c>
      <c r="E352" s="34">
        <v>612</v>
      </c>
      <c r="F352" s="34">
        <v>1269</v>
      </c>
      <c r="G352" s="34">
        <v>18390</v>
      </c>
      <c r="H352" s="34">
        <v>542</v>
      </c>
    </row>
    <row r="353" spans="1:8" x14ac:dyDescent="0.25">
      <c r="A353" s="3" t="s">
        <v>863</v>
      </c>
      <c r="B353" s="3" t="s">
        <v>864</v>
      </c>
      <c r="C353" s="3" t="s">
        <v>128</v>
      </c>
      <c r="D353" s="3" t="s">
        <v>129</v>
      </c>
      <c r="E353" s="34">
        <v>1335</v>
      </c>
      <c r="F353" s="34">
        <v>1648</v>
      </c>
      <c r="G353" s="34">
        <v>17080</v>
      </c>
      <c r="H353" s="34">
        <v>677</v>
      </c>
    </row>
    <row r="354" spans="1:8" x14ac:dyDescent="0.25">
      <c r="A354" s="3" t="s">
        <v>865</v>
      </c>
      <c r="B354" s="3" t="s">
        <v>866</v>
      </c>
      <c r="C354" s="3" t="s">
        <v>178</v>
      </c>
      <c r="D354" s="3" t="s">
        <v>179</v>
      </c>
      <c r="E354" s="34">
        <v>579</v>
      </c>
      <c r="F354" s="34">
        <v>215</v>
      </c>
      <c r="G354" s="34">
        <v>19190</v>
      </c>
      <c r="H354" s="34">
        <v>82</v>
      </c>
    </row>
    <row r="355" spans="1:8" x14ac:dyDescent="0.25">
      <c r="A355" s="3" t="s">
        <v>867</v>
      </c>
      <c r="B355" s="3" t="s">
        <v>868</v>
      </c>
      <c r="C355" s="3" t="s">
        <v>162</v>
      </c>
      <c r="D355" s="3" t="s">
        <v>163</v>
      </c>
      <c r="E355" s="34">
        <v>655</v>
      </c>
      <c r="F355" s="34">
        <v>198</v>
      </c>
      <c r="G355" s="34">
        <v>19270</v>
      </c>
      <c r="H355" s="34">
        <v>77</v>
      </c>
    </row>
    <row r="356" spans="1:8" x14ac:dyDescent="0.25">
      <c r="A356" s="3" t="s">
        <v>869</v>
      </c>
      <c r="B356" s="3" t="s">
        <v>870</v>
      </c>
      <c r="C356" s="3" t="s">
        <v>132</v>
      </c>
      <c r="D356" s="3" t="s">
        <v>133</v>
      </c>
      <c r="E356" s="34">
        <v>646</v>
      </c>
      <c r="F356" s="34">
        <v>1609</v>
      </c>
      <c r="G356" s="34">
        <v>20660</v>
      </c>
      <c r="H356" s="34">
        <v>670</v>
      </c>
    </row>
    <row r="357" spans="1:8" x14ac:dyDescent="0.25">
      <c r="A357" s="3" t="s">
        <v>871</v>
      </c>
      <c r="B357" s="3" t="s">
        <v>872</v>
      </c>
      <c r="C357" s="3" t="s">
        <v>182</v>
      </c>
      <c r="D357" s="3" t="s">
        <v>183</v>
      </c>
      <c r="E357" s="34">
        <v>517</v>
      </c>
      <c r="F357" s="34">
        <v>1758</v>
      </c>
      <c r="G357" s="34">
        <v>24090</v>
      </c>
      <c r="H357" s="34">
        <v>644</v>
      </c>
    </row>
    <row r="358" spans="1:8" x14ac:dyDescent="0.25">
      <c r="A358" s="3" t="s">
        <v>873</v>
      </c>
      <c r="B358" s="3" t="s">
        <v>874</v>
      </c>
      <c r="C358" s="3" t="s">
        <v>178</v>
      </c>
      <c r="D358" s="3" t="s">
        <v>179</v>
      </c>
      <c r="E358" s="34">
        <v>433</v>
      </c>
      <c r="F358" s="34">
        <v>493</v>
      </c>
      <c r="G358" s="34">
        <v>20080</v>
      </c>
      <c r="H358" s="34">
        <v>175</v>
      </c>
    </row>
    <row r="359" spans="1:8" x14ac:dyDescent="0.25">
      <c r="A359" s="3" t="s">
        <v>875</v>
      </c>
      <c r="B359" s="3" t="s">
        <v>876</v>
      </c>
      <c r="C359" s="3" t="s">
        <v>114</v>
      </c>
      <c r="D359" s="3" t="s">
        <v>115</v>
      </c>
      <c r="E359" s="34">
        <v>471</v>
      </c>
      <c r="F359" s="34">
        <v>292</v>
      </c>
      <c r="G359" s="34">
        <v>16300</v>
      </c>
      <c r="H359" s="34">
        <v>112</v>
      </c>
    </row>
    <row r="360" spans="1:8" x14ac:dyDescent="0.25">
      <c r="A360" s="3" t="s">
        <v>877</v>
      </c>
      <c r="B360" s="3" t="s">
        <v>878</v>
      </c>
      <c r="C360" s="3" t="s">
        <v>270</v>
      </c>
      <c r="D360" s="3" t="s">
        <v>271</v>
      </c>
      <c r="E360" s="34">
        <v>540</v>
      </c>
      <c r="F360" s="34">
        <v>643</v>
      </c>
      <c r="G360" s="34">
        <v>20200</v>
      </c>
      <c r="H360" s="34">
        <v>231</v>
      </c>
    </row>
    <row r="361" spans="1:8" x14ac:dyDescent="0.25">
      <c r="A361" s="3" t="s">
        <v>879</v>
      </c>
      <c r="B361" s="3" t="s">
        <v>880</v>
      </c>
      <c r="C361" s="3" t="s">
        <v>110</v>
      </c>
      <c r="D361" s="3" t="s">
        <v>111</v>
      </c>
      <c r="E361" s="34">
        <v>636</v>
      </c>
      <c r="F361" s="34">
        <v>1332</v>
      </c>
      <c r="G361" s="34">
        <v>20680</v>
      </c>
      <c r="H361" s="34">
        <v>513</v>
      </c>
    </row>
    <row r="362" spans="1:8" x14ac:dyDescent="0.25">
      <c r="A362" s="3" t="s">
        <v>881</v>
      </c>
      <c r="B362" s="3" t="s">
        <v>882</v>
      </c>
      <c r="C362" s="3" t="s">
        <v>188</v>
      </c>
      <c r="D362" s="3" t="s">
        <v>189</v>
      </c>
      <c r="E362" s="34">
        <v>621</v>
      </c>
      <c r="F362" s="34">
        <v>4458</v>
      </c>
      <c r="G362" s="34">
        <v>24340</v>
      </c>
      <c r="H362" s="34">
        <v>1794</v>
      </c>
    </row>
    <row r="363" spans="1:8" x14ac:dyDescent="0.25">
      <c r="A363" s="3" t="s">
        <v>883</v>
      </c>
      <c r="B363" s="3" t="s">
        <v>884</v>
      </c>
      <c r="C363" s="3" t="s">
        <v>152</v>
      </c>
      <c r="D363" s="3" t="s">
        <v>153</v>
      </c>
      <c r="E363" s="34">
        <v>564</v>
      </c>
      <c r="F363" s="34">
        <v>412</v>
      </c>
      <c r="G363" s="34">
        <v>22090</v>
      </c>
      <c r="H363" s="34">
        <v>149</v>
      </c>
    </row>
    <row r="364" spans="1:8" x14ac:dyDescent="0.25">
      <c r="A364" s="3" t="s">
        <v>885</v>
      </c>
      <c r="B364" s="3" t="s">
        <v>886</v>
      </c>
      <c r="C364" s="3" t="s">
        <v>152</v>
      </c>
      <c r="D364" s="3" t="s">
        <v>153</v>
      </c>
      <c r="E364" s="34">
        <v>601</v>
      </c>
      <c r="F364" s="34">
        <v>220</v>
      </c>
      <c r="G364" s="34">
        <v>23100</v>
      </c>
      <c r="H364" s="34">
        <v>85</v>
      </c>
    </row>
    <row r="365" spans="1:8" x14ac:dyDescent="0.25">
      <c r="A365" s="3" t="s">
        <v>887</v>
      </c>
      <c r="B365" s="3" t="s">
        <v>888</v>
      </c>
      <c r="C365" s="3" t="s">
        <v>278</v>
      </c>
      <c r="D365" s="3" t="s">
        <v>279</v>
      </c>
      <c r="E365" s="34">
        <v>752</v>
      </c>
      <c r="F365" s="34">
        <v>12341</v>
      </c>
      <c r="G365" s="34">
        <v>21110</v>
      </c>
      <c r="H365" s="34">
        <v>5240</v>
      </c>
    </row>
    <row r="366" spans="1:8" x14ac:dyDescent="0.25">
      <c r="A366" s="3" t="s">
        <v>889</v>
      </c>
      <c r="B366" s="3" t="s">
        <v>890</v>
      </c>
      <c r="C366" s="3" t="s">
        <v>182</v>
      </c>
      <c r="D366" s="3" t="s">
        <v>183</v>
      </c>
      <c r="E366" s="34">
        <v>637</v>
      </c>
      <c r="F366" s="34">
        <v>447</v>
      </c>
      <c r="G366" s="34">
        <v>20780</v>
      </c>
      <c r="H366" s="34">
        <v>170</v>
      </c>
    </row>
    <row r="367" spans="1:8" x14ac:dyDescent="0.25">
      <c r="A367" s="3" t="s">
        <v>891</v>
      </c>
      <c r="B367" s="3" t="s">
        <v>892</v>
      </c>
      <c r="C367" s="3" t="s">
        <v>162</v>
      </c>
      <c r="D367" s="3" t="s">
        <v>163</v>
      </c>
      <c r="E367" s="34">
        <v>658</v>
      </c>
      <c r="F367" s="34">
        <v>728</v>
      </c>
      <c r="G367" s="34">
        <v>20260</v>
      </c>
      <c r="H367" s="34">
        <v>295</v>
      </c>
    </row>
    <row r="368" spans="1:8" x14ac:dyDescent="0.25">
      <c r="A368" s="3" t="s">
        <v>893</v>
      </c>
      <c r="B368" s="3" t="s">
        <v>894</v>
      </c>
      <c r="C368" s="3" t="s">
        <v>128</v>
      </c>
      <c r="D368" s="3" t="s">
        <v>129</v>
      </c>
      <c r="E368" s="34">
        <v>1269</v>
      </c>
      <c r="F368" s="34">
        <v>568</v>
      </c>
      <c r="G368" s="34">
        <v>18880</v>
      </c>
      <c r="H368" s="34">
        <v>254</v>
      </c>
    </row>
    <row r="369" spans="1:8" x14ac:dyDescent="0.25">
      <c r="A369" s="3" t="s">
        <v>895</v>
      </c>
      <c r="B369" s="3" t="s">
        <v>896</v>
      </c>
      <c r="C369" s="3" t="s">
        <v>178</v>
      </c>
      <c r="D369" s="3" t="s">
        <v>179</v>
      </c>
      <c r="E369" s="34">
        <v>766</v>
      </c>
      <c r="F369" s="34">
        <v>68</v>
      </c>
    </row>
    <row r="370" spans="1:8" x14ac:dyDescent="0.25">
      <c r="A370" s="3" t="s">
        <v>897</v>
      </c>
      <c r="B370" s="3" t="s">
        <v>898</v>
      </c>
      <c r="C370" s="3" t="s">
        <v>110</v>
      </c>
      <c r="D370" s="3" t="s">
        <v>111</v>
      </c>
      <c r="E370" s="34">
        <v>631</v>
      </c>
      <c r="F370" s="34">
        <v>612</v>
      </c>
      <c r="G370" s="34">
        <v>18660</v>
      </c>
      <c r="H370" s="34">
        <v>244</v>
      </c>
    </row>
    <row r="371" spans="1:8" x14ac:dyDescent="0.25">
      <c r="A371" s="3" t="s">
        <v>899</v>
      </c>
      <c r="B371" s="3" t="s">
        <v>900</v>
      </c>
      <c r="C371" s="3" t="s">
        <v>128</v>
      </c>
      <c r="D371" s="3" t="s">
        <v>129</v>
      </c>
      <c r="E371" s="34">
        <v>1253</v>
      </c>
      <c r="F371" s="34">
        <v>937</v>
      </c>
      <c r="G371" s="34">
        <v>16890</v>
      </c>
      <c r="H371" s="34">
        <v>364</v>
      </c>
    </row>
    <row r="372" spans="1:8" x14ac:dyDescent="0.25">
      <c r="A372" s="3" t="s">
        <v>901</v>
      </c>
      <c r="B372" s="3" t="s">
        <v>902</v>
      </c>
      <c r="C372" s="3" t="s">
        <v>270</v>
      </c>
      <c r="D372" s="3" t="s">
        <v>271</v>
      </c>
      <c r="E372" s="34">
        <v>563</v>
      </c>
      <c r="F372" s="34">
        <v>379</v>
      </c>
      <c r="G372" s="34">
        <v>24480</v>
      </c>
      <c r="H372" s="34">
        <v>158</v>
      </c>
    </row>
    <row r="373" spans="1:8" x14ac:dyDescent="0.25">
      <c r="A373" s="3" t="s">
        <v>903</v>
      </c>
      <c r="B373" s="3" t="s">
        <v>904</v>
      </c>
      <c r="C373" s="3" t="s">
        <v>118</v>
      </c>
      <c r="D373" s="3" t="s">
        <v>119</v>
      </c>
      <c r="E373" s="34">
        <v>1314</v>
      </c>
      <c r="F373" s="34">
        <v>7663</v>
      </c>
      <c r="G373" s="34">
        <v>31380</v>
      </c>
      <c r="H373" s="34">
        <v>2897</v>
      </c>
    </row>
    <row r="374" spans="1:8" x14ac:dyDescent="0.25">
      <c r="A374" s="3" t="s">
        <v>905</v>
      </c>
      <c r="B374" s="3" t="s">
        <v>906</v>
      </c>
      <c r="C374" s="3" t="s">
        <v>162</v>
      </c>
      <c r="D374" s="3" t="s">
        <v>163</v>
      </c>
      <c r="E374" s="34">
        <v>610</v>
      </c>
      <c r="F374" s="34">
        <v>96</v>
      </c>
    </row>
    <row r="375" spans="1:8" x14ac:dyDescent="0.25">
      <c r="A375" s="3" t="s">
        <v>907</v>
      </c>
      <c r="B375" s="3" t="s">
        <v>908</v>
      </c>
      <c r="C375" s="3" t="s">
        <v>162</v>
      </c>
      <c r="D375" s="3" t="s">
        <v>163</v>
      </c>
      <c r="E375" s="34">
        <v>597</v>
      </c>
      <c r="F375" s="34">
        <v>1540</v>
      </c>
      <c r="G375" s="34">
        <v>18880</v>
      </c>
      <c r="H375" s="34">
        <v>602</v>
      </c>
    </row>
    <row r="376" spans="1:8" x14ac:dyDescent="0.25">
      <c r="A376" s="3" t="s">
        <v>909</v>
      </c>
      <c r="B376" s="3" t="s">
        <v>910</v>
      </c>
      <c r="C376" s="3" t="s">
        <v>178</v>
      </c>
      <c r="D376" s="3" t="s">
        <v>179</v>
      </c>
      <c r="E376" s="34">
        <v>576</v>
      </c>
      <c r="F376" s="34">
        <v>321</v>
      </c>
      <c r="G376" s="34">
        <v>18770</v>
      </c>
      <c r="H376" s="34">
        <v>122</v>
      </c>
    </row>
    <row r="377" spans="1:8" x14ac:dyDescent="0.25">
      <c r="A377" s="3" t="s">
        <v>911</v>
      </c>
      <c r="B377" s="3" t="s">
        <v>912</v>
      </c>
      <c r="C377" s="3" t="s">
        <v>198</v>
      </c>
      <c r="D377" s="3" t="s">
        <v>199</v>
      </c>
      <c r="E377" s="34">
        <v>728</v>
      </c>
      <c r="F377" s="34">
        <v>3334</v>
      </c>
      <c r="G377" s="34">
        <v>24440</v>
      </c>
      <c r="H377" s="34">
        <v>1321</v>
      </c>
    </row>
    <row r="378" spans="1:8" x14ac:dyDescent="0.25">
      <c r="A378" s="3" t="s">
        <v>913</v>
      </c>
      <c r="B378" s="3" t="s">
        <v>914</v>
      </c>
      <c r="C378" s="3" t="s">
        <v>204</v>
      </c>
      <c r="D378" s="3" t="s">
        <v>205</v>
      </c>
      <c r="E378" s="34">
        <v>597</v>
      </c>
      <c r="F378" s="34">
        <v>1999</v>
      </c>
      <c r="G378" s="34">
        <v>18440</v>
      </c>
      <c r="H378" s="34">
        <v>792</v>
      </c>
    </row>
    <row r="379" spans="1:8" x14ac:dyDescent="0.25">
      <c r="A379" s="3" t="s">
        <v>915</v>
      </c>
      <c r="B379" s="3" t="s">
        <v>916</v>
      </c>
      <c r="C379" s="3" t="s">
        <v>212</v>
      </c>
      <c r="D379" s="3" t="s">
        <v>213</v>
      </c>
      <c r="E379" s="34">
        <v>783</v>
      </c>
      <c r="F379" s="34">
        <v>326</v>
      </c>
      <c r="G379" s="34">
        <v>18880</v>
      </c>
      <c r="H379" s="34">
        <v>131</v>
      </c>
    </row>
    <row r="380" spans="1:8" x14ac:dyDescent="0.25">
      <c r="A380" s="3" t="s">
        <v>917</v>
      </c>
      <c r="B380" s="3" t="s">
        <v>918</v>
      </c>
      <c r="C380" s="3" t="s">
        <v>110</v>
      </c>
      <c r="D380" s="3" t="s">
        <v>111</v>
      </c>
      <c r="E380" s="34">
        <v>664</v>
      </c>
      <c r="F380" s="34">
        <v>722</v>
      </c>
      <c r="G380" s="34">
        <v>18690</v>
      </c>
      <c r="H380" s="34">
        <v>261</v>
      </c>
    </row>
    <row r="381" spans="1:8" x14ac:dyDescent="0.25">
      <c r="A381" s="3" t="s">
        <v>919</v>
      </c>
      <c r="B381" s="3" t="s">
        <v>920</v>
      </c>
      <c r="C381" s="3" t="s">
        <v>228</v>
      </c>
      <c r="D381" s="3" t="s">
        <v>229</v>
      </c>
      <c r="E381" s="34">
        <v>822</v>
      </c>
      <c r="F381" s="34">
        <v>456</v>
      </c>
      <c r="G381" s="34">
        <v>21350</v>
      </c>
      <c r="H381" s="34">
        <v>167</v>
      </c>
    </row>
    <row r="382" spans="1:8" x14ac:dyDescent="0.25">
      <c r="A382" s="3" t="s">
        <v>921</v>
      </c>
      <c r="B382" s="3" t="s">
        <v>922</v>
      </c>
      <c r="C382" s="3" t="s">
        <v>228</v>
      </c>
      <c r="D382" s="3" t="s">
        <v>229</v>
      </c>
      <c r="E382" s="34">
        <v>592</v>
      </c>
      <c r="F382" s="34">
        <v>201</v>
      </c>
      <c r="G382" s="34">
        <v>19980</v>
      </c>
      <c r="H382" s="34">
        <v>79</v>
      </c>
    </row>
    <row r="383" spans="1:8" x14ac:dyDescent="0.25">
      <c r="A383" s="3" t="s">
        <v>923</v>
      </c>
      <c r="B383" s="3" t="s">
        <v>924</v>
      </c>
      <c r="C383" s="3" t="s">
        <v>110</v>
      </c>
      <c r="D383" s="3" t="s">
        <v>111</v>
      </c>
      <c r="E383" s="34">
        <v>544</v>
      </c>
      <c r="F383" s="34">
        <v>1502</v>
      </c>
      <c r="G383" s="34">
        <v>19970</v>
      </c>
      <c r="H383" s="34">
        <v>520</v>
      </c>
    </row>
    <row r="384" spans="1:8" x14ac:dyDescent="0.25">
      <c r="A384" s="3" t="s">
        <v>925</v>
      </c>
      <c r="B384" s="3" t="s">
        <v>926</v>
      </c>
      <c r="C384" s="3" t="s">
        <v>204</v>
      </c>
      <c r="D384" s="3" t="s">
        <v>205</v>
      </c>
      <c r="E384" s="34">
        <v>560</v>
      </c>
      <c r="F384" s="34">
        <v>843</v>
      </c>
      <c r="G384" s="34">
        <v>19150</v>
      </c>
      <c r="H384" s="34">
        <v>309</v>
      </c>
    </row>
    <row r="385" spans="1:8" x14ac:dyDescent="0.25">
      <c r="A385" s="3" t="s">
        <v>927</v>
      </c>
      <c r="B385" s="3" t="s">
        <v>928</v>
      </c>
      <c r="C385" s="3" t="s">
        <v>128</v>
      </c>
      <c r="D385" s="3" t="s">
        <v>129</v>
      </c>
      <c r="E385" s="34">
        <v>1461</v>
      </c>
      <c r="F385" s="34">
        <v>3099</v>
      </c>
      <c r="G385" s="34">
        <v>18130</v>
      </c>
      <c r="H385" s="34">
        <v>1329</v>
      </c>
    </row>
    <row r="386" spans="1:8" x14ac:dyDescent="0.25">
      <c r="A386" s="3" t="s">
        <v>929</v>
      </c>
      <c r="B386" s="3" t="s">
        <v>930</v>
      </c>
      <c r="C386" s="3" t="s">
        <v>156</v>
      </c>
      <c r="D386" s="3" t="s">
        <v>157</v>
      </c>
      <c r="E386" s="34">
        <v>592</v>
      </c>
      <c r="F386" s="34">
        <v>330</v>
      </c>
      <c r="G386" s="34">
        <v>20270</v>
      </c>
      <c r="H386" s="34">
        <v>139</v>
      </c>
    </row>
    <row r="387" spans="1:8" x14ac:dyDescent="0.25">
      <c r="A387" s="3" t="s">
        <v>931</v>
      </c>
      <c r="B387" s="3" t="s">
        <v>932</v>
      </c>
      <c r="C387" s="3" t="s">
        <v>110</v>
      </c>
      <c r="D387" s="3" t="s">
        <v>111</v>
      </c>
      <c r="E387" s="34">
        <v>720</v>
      </c>
      <c r="F387" s="34">
        <v>5784</v>
      </c>
      <c r="G387" s="34">
        <v>19890</v>
      </c>
      <c r="H387" s="34">
        <v>2234</v>
      </c>
    </row>
    <row r="388" spans="1:8" x14ac:dyDescent="0.25">
      <c r="A388" s="3" t="s">
        <v>933</v>
      </c>
      <c r="B388" s="3" t="s">
        <v>934</v>
      </c>
      <c r="C388" s="3" t="s">
        <v>228</v>
      </c>
      <c r="D388" s="3" t="s">
        <v>229</v>
      </c>
      <c r="E388" s="34">
        <v>1296</v>
      </c>
      <c r="F388" s="34">
        <v>2003</v>
      </c>
      <c r="G388" s="34">
        <v>23640</v>
      </c>
      <c r="H388" s="34">
        <v>784</v>
      </c>
    </row>
    <row r="389" spans="1:8" x14ac:dyDescent="0.25">
      <c r="A389" s="3" t="s">
        <v>935</v>
      </c>
      <c r="B389" s="3" t="s">
        <v>936</v>
      </c>
      <c r="C389" s="3" t="s">
        <v>212</v>
      </c>
      <c r="D389" s="3" t="s">
        <v>213</v>
      </c>
      <c r="E389" s="34">
        <v>945</v>
      </c>
      <c r="F389" s="34">
        <v>1695</v>
      </c>
      <c r="G389" s="34">
        <v>20040</v>
      </c>
      <c r="H389" s="34">
        <v>703</v>
      </c>
    </row>
    <row r="390" spans="1:8" x14ac:dyDescent="0.25">
      <c r="A390" s="3" t="s">
        <v>937</v>
      </c>
      <c r="B390" s="3" t="s">
        <v>938</v>
      </c>
      <c r="C390" s="3" t="s">
        <v>228</v>
      </c>
      <c r="D390" s="3" t="s">
        <v>229</v>
      </c>
      <c r="E390" s="34">
        <v>963</v>
      </c>
      <c r="F390" s="34">
        <v>223</v>
      </c>
      <c r="G390" s="34">
        <v>20600</v>
      </c>
      <c r="H390" s="34">
        <v>80</v>
      </c>
    </row>
    <row r="391" spans="1:8" x14ac:dyDescent="0.25">
      <c r="A391" s="3" t="s">
        <v>939</v>
      </c>
      <c r="B391" s="3" t="s">
        <v>940</v>
      </c>
      <c r="C391" s="3" t="s">
        <v>114</v>
      </c>
      <c r="D391" s="3" t="s">
        <v>115</v>
      </c>
      <c r="E391" s="34">
        <v>450</v>
      </c>
      <c r="F391" s="34">
        <v>175</v>
      </c>
      <c r="G391" s="34">
        <v>20170</v>
      </c>
      <c r="H391" s="34">
        <v>64</v>
      </c>
    </row>
    <row r="392" spans="1:8" x14ac:dyDescent="0.25">
      <c r="A392" s="3" t="s">
        <v>941</v>
      </c>
      <c r="B392" s="3" t="s">
        <v>942</v>
      </c>
      <c r="C392" s="3" t="s">
        <v>178</v>
      </c>
      <c r="D392" s="3" t="s">
        <v>179</v>
      </c>
      <c r="E392" s="34">
        <v>553</v>
      </c>
      <c r="F392" s="34">
        <v>302</v>
      </c>
      <c r="G392" s="34">
        <v>17660</v>
      </c>
      <c r="H392" s="34">
        <v>117</v>
      </c>
    </row>
    <row r="393" spans="1:8" x14ac:dyDescent="0.25">
      <c r="A393" s="3" t="s">
        <v>943</v>
      </c>
      <c r="B393" s="3" t="s">
        <v>944</v>
      </c>
      <c r="C393" s="3" t="s">
        <v>178</v>
      </c>
      <c r="D393" s="3" t="s">
        <v>179</v>
      </c>
      <c r="E393" s="34">
        <v>599</v>
      </c>
      <c r="F393" s="34">
        <v>380</v>
      </c>
      <c r="G393" s="34">
        <v>17920</v>
      </c>
      <c r="H393" s="34">
        <v>146</v>
      </c>
    </row>
    <row r="394" spans="1:8" x14ac:dyDescent="0.25">
      <c r="A394" s="3" t="s">
        <v>945</v>
      </c>
      <c r="B394" s="3" t="s">
        <v>946</v>
      </c>
      <c r="C394" s="3" t="s">
        <v>204</v>
      </c>
      <c r="D394" s="3" t="s">
        <v>205</v>
      </c>
      <c r="E394" s="34">
        <v>742</v>
      </c>
      <c r="F394" s="34">
        <v>503</v>
      </c>
      <c r="G394" s="34">
        <v>22230</v>
      </c>
      <c r="H394" s="34">
        <v>218</v>
      </c>
    </row>
    <row r="395" spans="1:8" x14ac:dyDescent="0.25">
      <c r="A395" s="3" t="s">
        <v>947</v>
      </c>
      <c r="B395" s="3" t="s">
        <v>948</v>
      </c>
      <c r="C395" s="3" t="s">
        <v>228</v>
      </c>
      <c r="D395" s="3" t="s">
        <v>229</v>
      </c>
      <c r="E395" s="34">
        <v>604</v>
      </c>
      <c r="F395" s="34">
        <v>406</v>
      </c>
      <c r="G395" s="34">
        <v>21510</v>
      </c>
      <c r="H395" s="34">
        <v>161</v>
      </c>
    </row>
    <row r="396" spans="1:8" x14ac:dyDescent="0.25">
      <c r="A396" s="3" t="s">
        <v>949</v>
      </c>
      <c r="B396" s="3" t="s">
        <v>950</v>
      </c>
      <c r="C396" s="3" t="s">
        <v>152</v>
      </c>
      <c r="D396" s="3" t="s">
        <v>153</v>
      </c>
      <c r="E396" s="34">
        <v>446</v>
      </c>
      <c r="F396" s="34">
        <v>841</v>
      </c>
      <c r="G396" s="34">
        <v>22320</v>
      </c>
      <c r="H396" s="34">
        <v>314</v>
      </c>
    </row>
    <row r="397" spans="1:8" x14ac:dyDescent="0.25">
      <c r="A397" s="3" t="s">
        <v>951</v>
      </c>
      <c r="B397" s="3" t="s">
        <v>952</v>
      </c>
      <c r="C397" s="3" t="s">
        <v>188</v>
      </c>
      <c r="D397" s="3" t="s">
        <v>189</v>
      </c>
      <c r="E397" s="34">
        <v>727</v>
      </c>
      <c r="F397" s="34">
        <v>407</v>
      </c>
      <c r="G397" s="34">
        <v>25290</v>
      </c>
      <c r="H397" s="34">
        <v>150</v>
      </c>
    </row>
    <row r="398" spans="1:8" x14ac:dyDescent="0.25">
      <c r="A398" s="3" t="s">
        <v>953</v>
      </c>
      <c r="B398" s="3" t="s">
        <v>954</v>
      </c>
      <c r="C398" s="3" t="s">
        <v>178</v>
      </c>
      <c r="D398" s="3" t="s">
        <v>179</v>
      </c>
      <c r="E398" s="34">
        <v>565</v>
      </c>
      <c r="F398" s="34">
        <v>90</v>
      </c>
    </row>
    <row r="399" spans="1:8" x14ac:dyDescent="0.25">
      <c r="A399" s="3" t="s">
        <v>955</v>
      </c>
      <c r="B399" s="3" t="s">
        <v>956</v>
      </c>
      <c r="C399" s="3" t="s">
        <v>212</v>
      </c>
      <c r="D399" s="3" t="s">
        <v>213</v>
      </c>
      <c r="E399" s="34">
        <v>625</v>
      </c>
      <c r="F399" s="34">
        <v>1348</v>
      </c>
      <c r="G399" s="34">
        <v>19890</v>
      </c>
      <c r="H399" s="34">
        <v>525</v>
      </c>
    </row>
    <row r="400" spans="1:8" x14ac:dyDescent="0.25">
      <c r="A400" s="3" t="s">
        <v>957</v>
      </c>
      <c r="B400" s="3" t="s">
        <v>958</v>
      </c>
      <c r="C400" s="3" t="s">
        <v>182</v>
      </c>
      <c r="D400" s="3" t="s">
        <v>183</v>
      </c>
      <c r="E400" s="34">
        <v>702</v>
      </c>
      <c r="F400" s="34">
        <v>170</v>
      </c>
      <c r="G400" s="34">
        <v>17920</v>
      </c>
      <c r="H400" s="34">
        <v>62</v>
      </c>
    </row>
    <row r="401" spans="1:8" x14ac:dyDescent="0.25">
      <c r="A401" s="3" t="s">
        <v>959</v>
      </c>
      <c r="B401" s="3" t="s">
        <v>960</v>
      </c>
      <c r="C401" s="3" t="s">
        <v>152</v>
      </c>
      <c r="D401" s="3" t="s">
        <v>153</v>
      </c>
      <c r="E401" s="34">
        <v>569</v>
      </c>
      <c r="F401" s="34">
        <v>401</v>
      </c>
      <c r="G401" s="34">
        <v>21000</v>
      </c>
      <c r="H401" s="34">
        <v>145</v>
      </c>
    </row>
    <row r="402" spans="1:8" x14ac:dyDescent="0.25">
      <c r="A402" s="3" t="s">
        <v>961</v>
      </c>
      <c r="B402" s="3" t="s">
        <v>962</v>
      </c>
      <c r="C402" s="3" t="s">
        <v>110</v>
      </c>
      <c r="D402" s="3" t="s">
        <v>111</v>
      </c>
      <c r="E402" s="34">
        <v>629</v>
      </c>
      <c r="F402" s="34">
        <v>2233</v>
      </c>
      <c r="G402" s="34">
        <v>23870</v>
      </c>
      <c r="H402" s="34">
        <v>915</v>
      </c>
    </row>
    <row r="403" spans="1:8" x14ac:dyDescent="0.25">
      <c r="A403" s="3" t="s">
        <v>963</v>
      </c>
      <c r="B403" s="3" t="s">
        <v>964</v>
      </c>
      <c r="C403" s="3" t="s">
        <v>278</v>
      </c>
      <c r="D403" s="3" t="s">
        <v>279</v>
      </c>
      <c r="E403" s="34">
        <v>611</v>
      </c>
      <c r="F403" s="34">
        <v>1918</v>
      </c>
      <c r="G403" s="34">
        <v>22060</v>
      </c>
      <c r="H403" s="34">
        <v>761</v>
      </c>
    </row>
    <row r="404" spans="1:8" x14ac:dyDescent="0.25">
      <c r="A404" s="3" t="s">
        <v>965</v>
      </c>
      <c r="B404" s="3" t="s">
        <v>966</v>
      </c>
      <c r="C404" s="3" t="s">
        <v>204</v>
      </c>
      <c r="D404" s="3" t="s">
        <v>205</v>
      </c>
      <c r="E404" s="34">
        <v>550</v>
      </c>
      <c r="F404" s="34">
        <v>979</v>
      </c>
      <c r="G404" s="34">
        <v>18930</v>
      </c>
      <c r="H404" s="34">
        <v>403</v>
      </c>
    </row>
    <row r="405" spans="1:8" x14ac:dyDescent="0.25">
      <c r="A405" s="3" t="s">
        <v>967</v>
      </c>
      <c r="B405" s="3" t="s">
        <v>968</v>
      </c>
      <c r="C405" s="3" t="s">
        <v>114</v>
      </c>
      <c r="D405" s="3" t="s">
        <v>115</v>
      </c>
      <c r="E405" s="34">
        <v>460</v>
      </c>
      <c r="F405" s="34">
        <v>400</v>
      </c>
      <c r="G405" s="34">
        <v>20670</v>
      </c>
      <c r="H405" s="34">
        <v>152</v>
      </c>
    </row>
    <row r="406" spans="1:8" x14ac:dyDescent="0.25">
      <c r="A406" s="3" t="s">
        <v>969</v>
      </c>
      <c r="B406" s="3" t="s">
        <v>970</v>
      </c>
      <c r="C406" s="3" t="s">
        <v>178</v>
      </c>
      <c r="D406" s="3" t="s">
        <v>179</v>
      </c>
      <c r="E406" s="34">
        <v>652</v>
      </c>
      <c r="F406" s="34">
        <v>81</v>
      </c>
    </row>
    <row r="407" spans="1:8" x14ac:dyDescent="0.25">
      <c r="A407" s="3" t="s">
        <v>971</v>
      </c>
      <c r="B407" s="3" t="s">
        <v>972</v>
      </c>
      <c r="C407" s="3" t="s">
        <v>228</v>
      </c>
      <c r="D407" s="3" t="s">
        <v>229</v>
      </c>
      <c r="E407" s="34">
        <v>1064</v>
      </c>
      <c r="F407" s="34">
        <v>135</v>
      </c>
      <c r="G407" s="34">
        <v>20900</v>
      </c>
      <c r="H407" s="34">
        <v>49</v>
      </c>
    </row>
    <row r="408" spans="1:8" x14ac:dyDescent="0.25">
      <c r="A408" s="3" t="s">
        <v>973</v>
      </c>
      <c r="B408" s="3" t="s">
        <v>974</v>
      </c>
      <c r="C408" s="3" t="s">
        <v>323</v>
      </c>
      <c r="D408" s="3" t="s">
        <v>324</v>
      </c>
      <c r="E408" s="34">
        <v>1218</v>
      </c>
      <c r="F408" s="34">
        <v>9096</v>
      </c>
      <c r="G408" s="34">
        <v>27290</v>
      </c>
      <c r="H408" s="34">
        <v>3519</v>
      </c>
    </row>
    <row r="409" spans="1:8" x14ac:dyDescent="0.25">
      <c r="A409" s="3" t="s">
        <v>975</v>
      </c>
      <c r="B409" s="3" t="s">
        <v>976</v>
      </c>
      <c r="C409" s="3" t="s">
        <v>270</v>
      </c>
      <c r="D409" s="3" t="s">
        <v>271</v>
      </c>
      <c r="E409" s="34">
        <v>579</v>
      </c>
      <c r="F409" s="34">
        <v>469</v>
      </c>
      <c r="G409" s="34">
        <v>23030</v>
      </c>
      <c r="H409" s="34">
        <v>177</v>
      </c>
    </row>
    <row r="410" spans="1:8" x14ac:dyDescent="0.25">
      <c r="A410" s="3" t="s">
        <v>977</v>
      </c>
      <c r="B410" s="3" t="s">
        <v>978</v>
      </c>
      <c r="C410" s="3" t="s">
        <v>212</v>
      </c>
      <c r="D410" s="3" t="s">
        <v>213</v>
      </c>
      <c r="E410" s="34">
        <v>1602</v>
      </c>
      <c r="F410" s="34">
        <v>624</v>
      </c>
      <c r="G410" s="34">
        <v>21410</v>
      </c>
      <c r="H410" s="34">
        <v>254</v>
      </c>
    </row>
    <row r="411" spans="1:8" x14ac:dyDescent="0.25">
      <c r="A411" s="3" t="s">
        <v>979</v>
      </c>
      <c r="B411" s="3" t="s">
        <v>980</v>
      </c>
      <c r="C411" s="3" t="s">
        <v>278</v>
      </c>
      <c r="D411" s="3" t="s">
        <v>279</v>
      </c>
      <c r="E411" s="34">
        <v>602</v>
      </c>
      <c r="F411" s="34">
        <v>1497</v>
      </c>
      <c r="G411" s="34">
        <v>23310</v>
      </c>
      <c r="H411" s="34">
        <v>589</v>
      </c>
    </row>
    <row r="412" spans="1:8" x14ac:dyDescent="0.25">
      <c r="A412" s="3" t="s">
        <v>981</v>
      </c>
      <c r="B412" s="3" t="s">
        <v>982</v>
      </c>
      <c r="C412" s="3" t="s">
        <v>228</v>
      </c>
      <c r="D412" s="3" t="s">
        <v>229</v>
      </c>
      <c r="E412" s="34">
        <v>959</v>
      </c>
      <c r="F412" s="34">
        <v>270</v>
      </c>
      <c r="G412" s="34">
        <v>23850</v>
      </c>
      <c r="H412" s="34">
        <v>109</v>
      </c>
    </row>
    <row r="413" spans="1:8" x14ac:dyDescent="0.25">
      <c r="A413" s="3" t="s">
        <v>983</v>
      </c>
      <c r="B413" s="3" t="s">
        <v>984</v>
      </c>
      <c r="C413" s="3" t="s">
        <v>178</v>
      </c>
      <c r="D413" s="3" t="s">
        <v>179</v>
      </c>
      <c r="E413" s="34">
        <v>608</v>
      </c>
      <c r="F413" s="34">
        <v>260</v>
      </c>
      <c r="G413" s="34">
        <v>19120</v>
      </c>
      <c r="H413" s="34">
        <v>100</v>
      </c>
    </row>
    <row r="414" spans="1:8" x14ac:dyDescent="0.25">
      <c r="A414" s="3" t="s">
        <v>985</v>
      </c>
      <c r="B414" s="3" t="s">
        <v>986</v>
      </c>
      <c r="C414" s="3" t="s">
        <v>114</v>
      </c>
      <c r="D414" s="3" t="s">
        <v>115</v>
      </c>
      <c r="E414" s="34">
        <v>596</v>
      </c>
      <c r="F414" s="34">
        <v>88</v>
      </c>
    </row>
    <row r="415" spans="1:8" x14ac:dyDescent="0.25">
      <c r="A415" s="3" t="s">
        <v>987</v>
      </c>
      <c r="B415" s="3" t="s">
        <v>988</v>
      </c>
      <c r="C415" s="3" t="s">
        <v>212</v>
      </c>
      <c r="D415" s="3" t="s">
        <v>213</v>
      </c>
      <c r="E415" s="34">
        <v>802</v>
      </c>
      <c r="F415" s="34">
        <v>4926</v>
      </c>
      <c r="G415" s="34">
        <v>20950</v>
      </c>
      <c r="H415" s="34">
        <v>2010</v>
      </c>
    </row>
    <row r="416" spans="1:8" x14ac:dyDescent="0.25">
      <c r="A416" s="3" t="s">
        <v>989</v>
      </c>
      <c r="B416" s="3" t="s">
        <v>990</v>
      </c>
      <c r="C416" s="3" t="s">
        <v>182</v>
      </c>
      <c r="D416" s="3" t="s">
        <v>183</v>
      </c>
      <c r="E416" s="34">
        <v>528</v>
      </c>
      <c r="F416" s="34">
        <v>353</v>
      </c>
      <c r="G416" s="34">
        <v>18430</v>
      </c>
      <c r="H416" s="34">
        <v>129</v>
      </c>
    </row>
    <row r="417" spans="1:8" x14ac:dyDescent="0.25">
      <c r="A417" s="3" t="s">
        <v>991</v>
      </c>
      <c r="B417" s="3" t="s">
        <v>992</v>
      </c>
      <c r="C417" s="3" t="s">
        <v>188</v>
      </c>
      <c r="D417" s="3" t="s">
        <v>189</v>
      </c>
      <c r="E417" s="34">
        <v>475</v>
      </c>
      <c r="F417" s="34">
        <v>349</v>
      </c>
      <c r="G417" s="34">
        <v>22620</v>
      </c>
      <c r="H417" s="34">
        <v>130</v>
      </c>
    </row>
    <row r="418" spans="1:8" x14ac:dyDescent="0.25">
      <c r="A418" s="3" t="s">
        <v>993</v>
      </c>
      <c r="B418" s="3" t="s">
        <v>994</v>
      </c>
      <c r="C418" s="3" t="s">
        <v>182</v>
      </c>
      <c r="D418" s="3" t="s">
        <v>183</v>
      </c>
      <c r="E418" s="34">
        <v>476</v>
      </c>
      <c r="F418" s="34">
        <v>240</v>
      </c>
      <c r="G418" s="34">
        <v>20280</v>
      </c>
      <c r="H418" s="34">
        <v>78</v>
      </c>
    </row>
    <row r="419" spans="1:8" x14ac:dyDescent="0.25">
      <c r="A419" s="3" t="s">
        <v>995</v>
      </c>
      <c r="B419" s="3" t="s">
        <v>996</v>
      </c>
      <c r="C419" s="3" t="s">
        <v>238</v>
      </c>
      <c r="D419" s="3" t="s">
        <v>239</v>
      </c>
      <c r="E419" s="34">
        <v>1114</v>
      </c>
      <c r="F419" s="34">
        <v>9933</v>
      </c>
      <c r="G419" s="34">
        <v>23170</v>
      </c>
      <c r="H419" s="34">
        <v>3947</v>
      </c>
    </row>
    <row r="420" spans="1:8" x14ac:dyDescent="0.25">
      <c r="A420" s="3" t="s">
        <v>997</v>
      </c>
      <c r="B420" s="3" t="s">
        <v>998</v>
      </c>
      <c r="C420" s="3" t="s">
        <v>118</v>
      </c>
      <c r="D420" s="3" t="s">
        <v>119</v>
      </c>
      <c r="E420" s="34">
        <v>1186</v>
      </c>
      <c r="F420" s="34">
        <v>2170</v>
      </c>
      <c r="G420" s="34">
        <v>20120</v>
      </c>
      <c r="H420" s="34">
        <v>853</v>
      </c>
    </row>
    <row r="421" spans="1:8" x14ac:dyDescent="0.25">
      <c r="A421" s="3" t="s">
        <v>999</v>
      </c>
      <c r="B421" s="3" t="s">
        <v>1000</v>
      </c>
      <c r="C421" s="3" t="s">
        <v>182</v>
      </c>
      <c r="D421" s="3" t="s">
        <v>183</v>
      </c>
      <c r="E421" s="34">
        <v>641</v>
      </c>
      <c r="F421" s="34">
        <v>2210</v>
      </c>
      <c r="G421" s="34">
        <v>18920</v>
      </c>
      <c r="H421" s="34">
        <v>901</v>
      </c>
    </row>
    <row r="422" spans="1:8" x14ac:dyDescent="0.25">
      <c r="A422" s="3" t="s">
        <v>1001</v>
      </c>
      <c r="B422" s="3" t="s">
        <v>1002</v>
      </c>
      <c r="C422" s="3" t="s">
        <v>220</v>
      </c>
      <c r="D422" s="3" t="s">
        <v>221</v>
      </c>
      <c r="E422" s="34">
        <v>572</v>
      </c>
      <c r="F422" s="34">
        <v>1046</v>
      </c>
      <c r="G422" s="34">
        <v>21440</v>
      </c>
      <c r="H422" s="34">
        <v>442</v>
      </c>
    </row>
    <row r="423" spans="1:8" x14ac:dyDescent="0.25">
      <c r="A423" s="3" t="s">
        <v>1003</v>
      </c>
      <c r="B423" s="3" t="s">
        <v>1004</v>
      </c>
      <c r="C423" s="3" t="s">
        <v>270</v>
      </c>
      <c r="D423" s="3" t="s">
        <v>271</v>
      </c>
      <c r="E423" s="34">
        <v>732</v>
      </c>
      <c r="F423" s="34">
        <v>2045</v>
      </c>
      <c r="G423" s="34">
        <v>20160</v>
      </c>
      <c r="H423" s="34">
        <v>873</v>
      </c>
    </row>
    <row r="424" spans="1:8" x14ac:dyDescent="0.25">
      <c r="A424" s="3" t="s">
        <v>1005</v>
      </c>
      <c r="B424" s="3" t="s">
        <v>1006</v>
      </c>
      <c r="C424" s="3" t="s">
        <v>182</v>
      </c>
      <c r="D424" s="3" t="s">
        <v>183</v>
      </c>
      <c r="E424" s="34">
        <v>608</v>
      </c>
      <c r="F424" s="34">
        <v>2004</v>
      </c>
      <c r="G424" s="34">
        <v>19690</v>
      </c>
      <c r="H424" s="34">
        <v>796</v>
      </c>
    </row>
    <row r="425" spans="1:8" x14ac:dyDescent="0.25">
      <c r="A425" s="3" t="s">
        <v>1007</v>
      </c>
      <c r="B425" s="3" t="s">
        <v>1008</v>
      </c>
      <c r="C425" s="3" t="s">
        <v>367</v>
      </c>
      <c r="D425" s="3" t="s">
        <v>368</v>
      </c>
      <c r="E425" s="34">
        <v>508</v>
      </c>
      <c r="F425" s="34">
        <v>1636</v>
      </c>
      <c r="G425" s="34">
        <v>19850</v>
      </c>
      <c r="H425" s="34">
        <v>604</v>
      </c>
    </row>
    <row r="426" spans="1:8" x14ac:dyDescent="0.25">
      <c r="A426" s="3" t="s">
        <v>1009</v>
      </c>
      <c r="B426" s="3" t="s">
        <v>1010</v>
      </c>
      <c r="C426" s="3" t="s">
        <v>182</v>
      </c>
      <c r="D426" s="3" t="s">
        <v>183</v>
      </c>
      <c r="E426" s="34">
        <v>654</v>
      </c>
      <c r="F426" s="34">
        <v>251</v>
      </c>
      <c r="G426" s="34">
        <v>21920</v>
      </c>
      <c r="H426" s="34">
        <v>94</v>
      </c>
    </row>
    <row r="427" spans="1:8" x14ac:dyDescent="0.25">
      <c r="A427" s="3" t="s">
        <v>1011</v>
      </c>
      <c r="B427" s="3" t="s">
        <v>1012</v>
      </c>
      <c r="C427" s="3" t="s">
        <v>110</v>
      </c>
      <c r="D427" s="3" t="s">
        <v>111</v>
      </c>
      <c r="E427" s="34">
        <v>538</v>
      </c>
      <c r="F427" s="34">
        <v>563</v>
      </c>
      <c r="G427" s="34">
        <v>19560</v>
      </c>
      <c r="H427" s="34">
        <v>198</v>
      </c>
    </row>
    <row r="428" spans="1:8" x14ac:dyDescent="0.25">
      <c r="A428" s="3" t="s">
        <v>1013</v>
      </c>
      <c r="B428" s="3" t="s">
        <v>1014</v>
      </c>
      <c r="C428" s="3" t="s">
        <v>178</v>
      </c>
      <c r="D428" s="3" t="s">
        <v>179</v>
      </c>
      <c r="E428" s="34">
        <v>644</v>
      </c>
      <c r="F428" s="34">
        <v>157</v>
      </c>
      <c r="G428" s="34">
        <v>20920</v>
      </c>
      <c r="H428" s="34">
        <v>59</v>
      </c>
    </row>
    <row r="429" spans="1:8" x14ac:dyDescent="0.25">
      <c r="A429" s="3" t="s">
        <v>1015</v>
      </c>
      <c r="B429" s="3" t="s">
        <v>1016</v>
      </c>
      <c r="C429" s="3" t="s">
        <v>114</v>
      </c>
      <c r="D429" s="3" t="s">
        <v>115</v>
      </c>
      <c r="E429" s="34">
        <v>693</v>
      </c>
      <c r="F429" s="34">
        <v>593</v>
      </c>
      <c r="G429" s="34">
        <v>19830</v>
      </c>
      <c r="H429" s="34">
        <v>234</v>
      </c>
    </row>
    <row r="430" spans="1:8" x14ac:dyDescent="0.25">
      <c r="A430" s="3" t="s">
        <v>1017</v>
      </c>
      <c r="B430" s="3" t="s">
        <v>1018</v>
      </c>
      <c r="C430" s="3" t="s">
        <v>110</v>
      </c>
      <c r="D430" s="3" t="s">
        <v>111</v>
      </c>
      <c r="E430" s="34">
        <v>561</v>
      </c>
      <c r="F430" s="34">
        <v>878</v>
      </c>
      <c r="G430" s="34">
        <v>21180</v>
      </c>
      <c r="H430" s="34">
        <v>333</v>
      </c>
    </row>
    <row r="431" spans="1:8" x14ac:dyDescent="0.25">
      <c r="A431" s="3" t="s">
        <v>1019</v>
      </c>
      <c r="B431" s="3" t="s">
        <v>1020</v>
      </c>
      <c r="C431" s="3" t="s">
        <v>178</v>
      </c>
      <c r="D431" s="3" t="s">
        <v>179</v>
      </c>
      <c r="E431" s="34">
        <v>743</v>
      </c>
      <c r="F431" s="34">
        <v>188</v>
      </c>
      <c r="G431" s="34">
        <v>24190</v>
      </c>
      <c r="H431" s="34">
        <v>67</v>
      </c>
    </row>
    <row r="432" spans="1:8" x14ac:dyDescent="0.25">
      <c r="A432" s="3" t="s">
        <v>1021</v>
      </c>
      <c r="B432" s="3" t="s">
        <v>1022</v>
      </c>
      <c r="C432" s="3" t="s">
        <v>204</v>
      </c>
      <c r="D432" s="3" t="s">
        <v>205</v>
      </c>
      <c r="E432" s="34">
        <v>735</v>
      </c>
      <c r="F432" s="34">
        <v>1267</v>
      </c>
      <c r="G432" s="34">
        <v>22590</v>
      </c>
      <c r="H432" s="34">
        <v>542</v>
      </c>
    </row>
    <row r="433" spans="1:8" x14ac:dyDescent="0.25">
      <c r="A433" s="3" t="s">
        <v>1023</v>
      </c>
      <c r="B433" s="3" t="s">
        <v>1024</v>
      </c>
      <c r="C433" s="3" t="s">
        <v>172</v>
      </c>
      <c r="D433" s="3" t="s">
        <v>173</v>
      </c>
      <c r="E433" s="34">
        <v>887</v>
      </c>
      <c r="F433" s="34">
        <v>3099</v>
      </c>
      <c r="G433" s="34">
        <v>25440</v>
      </c>
      <c r="H433" s="34">
        <v>1194</v>
      </c>
    </row>
    <row r="434" spans="1:8" x14ac:dyDescent="0.25">
      <c r="A434" s="3" t="s">
        <v>1025</v>
      </c>
      <c r="B434" s="3" t="s">
        <v>1026</v>
      </c>
      <c r="C434" s="3" t="s">
        <v>110</v>
      </c>
      <c r="D434" s="3" t="s">
        <v>111</v>
      </c>
      <c r="E434" s="34">
        <v>800</v>
      </c>
      <c r="F434" s="34">
        <v>2457</v>
      </c>
      <c r="G434" s="34">
        <v>17460</v>
      </c>
      <c r="H434" s="34">
        <v>1110</v>
      </c>
    </row>
    <row r="435" spans="1:8" x14ac:dyDescent="0.25">
      <c r="A435" s="3" t="s">
        <v>1027</v>
      </c>
      <c r="B435" s="3" t="s">
        <v>1028</v>
      </c>
      <c r="C435" s="3" t="s">
        <v>118</v>
      </c>
      <c r="D435" s="3" t="s">
        <v>119</v>
      </c>
      <c r="E435" s="34">
        <v>1548</v>
      </c>
      <c r="F435" s="34">
        <v>32175</v>
      </c>
      <c r="G435" s="34">
        <v>26380</v>
      </c>
      <c r="H435" s="34">
        <v>13483</v>
      </c>
    </row>
    <row r="436" spans="1:8" x14ac:dyDescent="0.25">
      <c r="A436" s="3" t="s">
        <v>1029</v>
      </c>
      <c r="B436" s="3" t="s">
        <v>1030</v>
      </c>
      <c r="C436" s="3" t="s">
        <v>156</v>
      </c>
      <c r="D436" s="3" t="s">
        <v>157</v>
      </c>
      <c r="E436" s="34">
        <v>696</v>
      </c>
      <c r="F436" s="34">
        <v>276</v>
      </c>
      <c r="G436" s="34">
        <v>16700</v>
      </c>
      <c r="H436" s="34">
        <v>110</v>
      </c>
    </row>
    <row r="437" spans="1:8" x14ac:dyDescent="0.25">
      <c r="A437" s="3" t="s">
        <v>1031</v>
      </c>
      <c r="B437" s="3" t="s">
        <v>1032</v>
      </c>
      <c r="C437" s="3" t="s">
        <v>152</v>
      </c>
      <c r="D437" s="3" t="s">
        <v>153</v>
      </c>
      <c r="E437" s="34">
        <v>567</v>
      </c>
      <c r="F437" s="34">
        <v>534</v>
      </c>
      <c r="G437" s="34">
        <v>21970</v>
      </c>
      <c r="H437" s="34">
        <v>212</v>
      </c>
    </row>
    <row r="438" spans="1:8" x14ac:dyDescent="0.25">
      <c r="A438" s="3" t="s">
        <v>1033</v>
      </c>
      <c r="B438" s="3" t="s">
        <v>1034</v>
      </c>
      <c r="C438" s="3" t="s">
        <v>114</v>
      </c>
      <c r="D438" s="3" t="s">
        <v>115</v>
      </c>
      <c r="E438" s="34">
        <v>480</v>
      </c>
      <c r="F438" s="34">
        <v>237</v>
      </c>
      <c r="G438" s="34">
        <v>20080</v>
      </c>
      <c r="H438" s="34">
        <v>95</v>
      </c>
    </row>
    <row r="439" spans="1:8" x14ac:dyDescent="0.25">
      <c r="A439" s="3" t="s">
        <v>1035</v>
      </c>
      <c r="B439" s="3" t="s">
        <v>1036</v>
      </c>
      <c r="C439" s="3" t="s">
        <v>132</v>
      </c>
      <c r="D439" s="3" t="s">
        <v>133</v>
      </c>
      <c r="E439" s="34">
        <v>641</v>
      </c>
      <c r="F439" s="34">
        <v>829</v>
      </c>
      <c r="G439" s="34">
        <v>23000</v>
      </c>
      <c r="H439" s="34">
        <v>296</v>
      </c>
    </row>
    <row r="440" spans="1:8" x14ac:dyDescent="0.25">
      <c r="A440" s="3" t="s">
        <v>1037</v>
      </c>
      <c r="B440" s="3" t="s">
        <v>1038</v>
      </c>
      <c r="C440" s="3" t="s">
        <v>172</v>
      </c>
      <c r="D440" s="3" t="s">
        <v>173</v>
      </c>
      <c r="E440" s="34">
        <v>614</v>
      </c>
      <c r="F440" s="34">
        <v>1751</v>
      </c>
      <c r="G440" s="34">
        <v>26160</v>
      </c>
      <c r="H440" s="34">
        <v>639</v>
      </c>
    </row>
    <row r="441" spans="1:8" x14ac:dyDescent="0.25">
      <c r="A441" s="3" t="s">
        <v>1039</v>
      </c>
      <c r="B441" s="3" t="s">
        <v>1040</v>
      </c>
      <c r="C441" s="3" t="s">
        <v>128</v>
      </c>
      <c r="D441" s="3" t="s">
        <v>129</v>
      </c>
      <c r="E441" s="34">
        <v>1270</v>
      </c>
      <c r="F441" s="34">
        <v>524</v>
      </c>
      <c r="G441" s="34">
        <v>21360</v>
      </c>
      <c r="H441" s="34">
        <v>211</v>
      </c>
    </row>
    <row r="442" spans="1:8" x14ac:dyDescent="0.25">
      <c r="A442" s="3" t="s">
        <v>1041</v>
      </c>
      <c r="B442" s="3" t="s">
        <v>1042</v>
      </c>
      <c r="C442" s="3" t="s">
        <v>182</v>
      </c>
      <c r="D442" s="3" t="s">
        <v>183</v>
      </c>
      <c r="E442" s="34">
        <v>622</v>
      </c>
      <c r="F442" s="34">
        <v>604</v>
      </c>
      <c r="G442" s="34">
        <v>24350</v>
      </c>
      <c r="H442" s="34">
        <v>227</v>
      </c>
    </row>
    <row r="443" spans="1:8" x14ac:dyDescent="0.25">
      <c r="A443" s="3" t="s">
        <v>1043</v>
      </c>
      <c r="B443" s="3" t="s">
        <v>1044</v>
      </c>
      <c r="C443" s="3" t="s">
        <v>204</v>
      </c>
      <c r="D443" s="3" t="s">
        <v>205</v>
      </c>
      <c r="E443" s="34">
        <v>578</v>
      </c>
      <c r="F443" s="34">
        <v>999</v>
      </c>
      <c r="G443" s="34">
        <v>18210</v>
      </c>
      <c r="H443" s="34">
        <v>405</v>
      </c>
    </row>
    <row r="444" spans="1:8" x14ac:dyDescent="0.25">
      <c r="A444" s="3" t="s">
        <v>1045</v>
      </c>
      <c r="B444" s="3" t="s">
        <v>1046</v>
      </c>
      <c r="C444" s="3" t="s">
        <v>228</v>
      </c>
      <c r="D444" s="3" t="s">
        <v>229</v>
      </c>
      <c r="E444" s="34">
        <v>1157</v>
      </c>
      <c r="F444" s="34">
        <v>194</v>
      </c>
      <c r="G444" s="34">
        <v>22140</v>
      </c>
      <c r="H444" s="34">
        <v>95</v>
      </c>
    </row>
    <row r="445" spans="1:8" x14ac:dyDescent="0.25">
      <c r="A445" s="3" t="s">
        <v>1047</v>
      </c>
      <c r="B445" s="3" t="s">
        <v>1048</v>
      </c>
      <c r="C445" s="3" t="s">
        <v>270</v>
      </c>
      <c r="D445" s="3" t="s">
        <v>271</v>
      </c>
      <c r="E445" s="34">
        <v>547</v>
      </c>
      <c r="F445" s="34">
        <v>650</v>
      </c>
      <c r="G445" s="34">
        <v>19970</v>
      </c>
      <c r="H445" s="34">
        <v>246</v>
      </c>
    </row>
    <row r="446" spans="1:8" x14ac:dyDescent="0.25">
      <c r="A446" s="3" t="s">
        <v>1049</v>
      </c>
      <c r="B446" s="3" t="s">
        <v>1050</v>
      </c>
      <c r="C446" s="3" t="s">
        <v>228</v>
      </c>
      <c r="D446" s="3" t="s">
        <v>229</v>
      </c>
      <c r="E446" s="34">
        <v>753</v>
      </c>
      <c r="F446" s="34">
        <v>400</v>
      </c>
      <c r="G446" s="34">
        <v>19500</v>
      </c>
      <c r="H446" s="34">
        <v>160</v>
      </c>
    </row>
    <row r="447" spans="1:8" x14ac:dyDescent="0.25">
      <c r="A447" s="3" t="s">
        <v>1051</v>
      </c>
      <c r="B447" s="3" t="s">
        <v>1052</v>
      </c>
      <c r="C447" s="3" t="s">
        <v>162</v>
      </c>
      <c r="D447" s="3" t="s">
        <v>163</v>
      </c>
      <c r="E447" s="34">
        <v>569</v>
      </c>
      <c r="F447" s="34">
        <v>503</v>
      </c>
      <c r="G447" s="34">
        <v>20020</v>
      </c>
      <c r="H447" s="34">
        <v>208</v>
      </c>
    </row>
    <row r="448" spans="1:8" x14ac:dyDescent="0.25">
      <c r="A448" s="3" t="s">
        <v>1053</v>
      </c>
      <c r="B448" s="3" t="s">
        <v>1054</v>
      </c>
      <c r="C448" s="3" t="s">
        <v>114</v>
      </c>
      <c r="D448" s="3" t="s">
        <v>115</v>
      </c>
      <c r="E448" s="34">
        <v>720</v>
      </c>
      <c r="F448" s="34">
        <v>1343</v>
      </c>
      <c r="G448" s="34">
        <v>19890</v>
      </c>
      <c r="H448" s="34">
        <v>588</v>
      </c>
    </row>
    <row r="449" spans="1:8" x14ac:dyDescent="0.25">
      <c r="A449" s="3" t="s">
        <v>1055</v>
      </c>
      <c r="B449" s="3" t="s">
        <v>1056</v>
      </c>
      <c r="C449" s="3" t="s">
        <v>178</v>
      </c>
      <c r="D449" s="3" t="s">
        <v>179</v>
      </c>
      <c r="E449" s="34">
        <v>486</v>
      </c>
      <c r="F449" s="34">
        <v>313</v>
      </c>
      <c r="G449" s="34">
        <v>20130</v>
      </c>
      <c r="H449" s="34">
        <v>125</v>
      </c>
    </row>
    <row r="450" spans="1:8" x14ac:dyDescent="0.25">
      <c r="A450" s="3" t="s">
        <v>1057</v>
      </c>
      <c r="B450" s="3" t="s">
        <v>1058</v>
      </c>
      <c r="C450" s="3" t="s">
        <v>182</v>
      </c>
      <c r="D450" s="3" t="s">
        <v>183</v>
      </c>
      <c r="E450" s="34">
        <v>592</v>
      </c>
      <c r="F450" s="34">
        <v>1241</v>
      </c>
      <c r="G450" s="34">
        <v>21610</v>
      </c>
      <c r="H450" s="34">
        <v>490</v>
      </c>
    </row>
    <row r="451" spans="1:8" x14ac:dyDescent="0.25">
      <c r="A451" s="3" t="s">
        <v>1059</v>
      </c>
      <c r="B451" s="3" t="s">
        <v>1060</v>
      </c>
      <c r="C451" s="3" t="s">
        <v>110</v>
      </c>
      <c r="D451" s="3" t="s">
        <v>111</v>
      </c>
      <c r="E451" s="34">
        <v>552</v>
      </c>
      <c r="F451" s="34">
        <v>2557</v>
      </c>
      <c r="G451" s="34">
        <v>20370</v>
      </c>
      <c r="H451" s="34">
        <v>1079</v>
      </c>
    </row>
    <row r="452" spans="1:8" x14ac:dyDescent="0.25">
      <c r="A452" s="3" t="s">
        <v>1061</v>
      </c>
      <c r="B452" s="3" t="s">
        <v>1062</v>
      </c>
      <c r="C452" s="3" t="s">
        <v>162</v>
      </c>
      <c r="D452" s="3" t="s">
        <v>163</v>
      </c>
      <c r="E452" s="34">
        <v>673</v>
      </c>
      <c r="F452" s="34">
        <v>272</v>
      </c>
      <c r="G452" s="34">
        <v>20780</v>
      </c>
      <c r="H452" s="34">
        <v>113</v>
      </c>
    </row>
    <row r="453" spans="1:8" x14ac:dyDescent="0.25">
      <c r="A453" s="3" t="s">
        <v>1063</v>
      </c>
      <c r="B453" s="3" t="s">
        <v>1064</v>
      </c>
      <c r="C453" s="3" t="s">
        <v>152</v>
      </c>
      <c r="D453" s="3" t="s">
        <v>153</v>
      </c>
      <c r="E453" s="34">
        <v>510</v>
      </c>
      <c r="F453" s="34">
        <v>909</v>
      </c>
      <c r="G453" s="34">
        <v>24360</v>
      </c>
      <c r="H453" s="34">
        <v>348</v>
      </c>
    </row>
    <row r="454" spans="1:8" x14ac:dyDescent="0.25">
      <c r="A454" s="3" t="s">
        <v>1065</v>
      </c>
      <c r="B454" s="3" t="s">
        <v>1066</v>
      </c>
      <c r="C454" s="3" t="s">
        <v>212</v>
      </c>
      <c r="D454" s="3" t="s">
        <v>213</v>
      </c>
      <c r="E454" s="34">
        <v>617</v>
      </c>
      <c r="F454" s="34">
        <v>1339</v>
      </c>
      <c r="G454" s="34">
        <v>22120</v>
      </c>
      <c r="H454" s="34">
        <v>527</v>
      </c>
    </row>
    <row r="455" spans="1:8" x14ac:dyDescent="0.25">
      <c r="A455" s="3" t="s">
        <v>1067</v>
      </c>
      <c r="B455" s="3" t="s">
        <v>1068</v>
      </c>
      <c r="C455" s="3" t="s">
        <v>110</v>
      </c>
      <c r="D455" s="3" t="s">
        <v>111</v>
      </c>
      <c r="E455" s="34">
        <v>637</v>
      </c>
      <c r="F455" s="34">
        <v>361</v>
      </c>
      <c r="G455" s="34">
        <v>20130</v>
      </c>
      <c r="H455" s="34">
        <v>154</v>
      </c>
    </row>
    <row r="456" spans="1:8" x14ac:dyDescent="0.25">
      <c r="A456" s="3" t="s">
        <v>1069</v>
      </c>
      <c r="B456" s="3" t="s">
        <v>1070</v>
      </c>
      <c r="C456" s="3" t="s">
        <v>367</v>
      </c>
      <c r="D456" s="3" t="s">
        <v>368</v>
      </c>
      <c r="E456" s="34">
        <v>522</v>
      </c>
      <c r="F456" s="34">
        <v>3291</v>
      </c>
      <c r="G456" s="34">
        <v>18890</v>
      </c>
      <c r="H456" s="34">
        <v>1301</v>
      </c>
    </row>
    <row r="457" spans="1:8" x14ac:dyDescent="0.25">
      <c r="A457" s="3" t="s">
        <v>1071</v>
      </c>
      <c r="B457" s="3" t="s">
        <v>1072</v>
      </c>
      <c r="C457" s="3" t="s">
        <v>172</v>
      </c>
      <c r="D457" s="3" t="s">
        <v>173</v>
      </c>
      <c r="E457" s="34">
        <v>703</v>
      </c>
      <c r="F457" s="34">
        <v>3255</v>
      </c>
      <c r="G457" s="34">
        <v>26280</v>
      </c>
      <c r="H457" s="34">
        <v>1248</v>
      </c>
    </row>
    <row r="458" spans="1:8" x14ac:dyDescent="0.25">
      <c r="A458" s="3" t="s">
        <v>1073</v>
      </c>
      <c r="B458" s="3" t="s">
        <v>1074</v>
      </c>
      <c r="C458" s="3" t="s">
        <v>204</v>
      </c>
      <c r="D458" s="3" t="s">
        <v>205</v>
      </c>
      <c r="E458" s="34">
        <v>565</v>
      </c>
      <c r="F458" s="34">
        <v>417</v>
      </c>
      <c r="G458" s="34">
        <v>21240</v>
      </c>
      <c r="H458" s="34">
        <v>163</v>
      </c>
    </row>
    <row r="459" spans="1:8" x14ac:dyDescent="0.25">
      <c r="A459" s="3" t="s">
        <v>1075</v>
      </c>
      <c r="B459" s="3" t="s">
        <v>1076</v>
      </c>
      <c r="C459" s="3" t="s">
        <v>212</v>
      </c>
      <c r="D459" s="3" t="s">
        <v>213</v>
      </c>
      <c r="E459" s="34">
        <v>723</v>
      </c>
      <c r="F459" s="34">
        <v>776</v>
      </c>
      <c r="G459" s="34">
        <v>19730</v>
      </c>
      <c r="H459" s="34">
        <v>303</v>
      </c>
    </row>
    <row r="460" spans="1:8" x14ac:dyDescent="0.25">
      <c r="A460" s="3" t="s">
        <v>1077</v>
      </c>
      <c r="B460" s="3" t="s">
        <v>1078</v>
      </c>
      <c r="C460" s="3" t="s">
        <v>128</v>
      </c>
      <c r="D460" s="3" t="s">
        <v>129</v>
      </c>
      <c r="E460" s="34">
        <v>1440</v>
      </c>
      <c r="F460" s="34">
        <v>802</v>
      </c>
      <c r="G460" s="34">
        <v>20720</v>
      </c>
      <c r="H460" s="34">
        <v>376</v>
      </c>
    </row>
    <row r="461" spans="1:8" x14ac:dyDescent="0.25">
      <c r="A461" s="3" t="s">
        <v>1079</v>
      </c>
      <c r="B461" s="3" t="s">
        <v>1080</v>
      </c>
      <c r="C461" s="3" t="s">
        <v>110</v>
      </c>
      <c r="D461" s="3" t="s">
        <v>111</v>
      </c>
      <c r="E461" s="34">
        <v>1097</v>
      </c>
      <c r="F461" s="34">
        <v>3200</v>
      </c>
      <c r="G461" s="34">
        <v>16510</v>
      </c>
      <c r="H461" s="34">
        <v>1534</v>
      </c>
    </row>
    <row r="462" spans="1:8" x14ac:dyDescent="0.25">
      <c r="A462" s="3" t="s">
        <v>1081</v>
      </c>
      <c r="B462" s="3" t="s">
        <v>1082</v>
      </c>
      <c r="C462" s="3" t="s">
        <v>114</v>
      </c>
      <c r="D462" s="3" t="s">
        <v>115</v>
      </c>
      <c r="E462" s="34">
        <v>480</v>
      </c>
      <c r="F462" s="34">
        <v>259</v>
      </c>
      <c r="G462" s="34">
        <v>19820</v>
      </c>
      <c r="H462" s="34">
        <v>92</v>
      </c>
    </row>
    <row r="463" spans="1:8" x14ac:dyDescent="0.25">
      <c r="A463" s="3" t="s">
        <v>1083</v>
      </c>
      <c r="B463" s="3" t="s">
        <v>1084</v>
      </c>
      <c r="C463" s="3" t="s">
        <v>228</v>
      </c>
      <c r="D463" s="3" t="s">
        <v>229</v>
      </c>
      <c r="E463" s="34">
        <v>812</v>
      </c>
      <c r="F463" s="34">
        <v>1376</v>
      </c>
      <c r="G463" s="34">
        <v>22530</v>
      </c>
      <c r="H463" s="34">
        <v>590</v>
      </c>
    </row>
    <row r="464" spans="1:8" x14ac:dyDescent="0.25">
      <c r="A464" s="3" t="s">
        <v>1085</v>
      </c>
      <c r="B464" s="3" t="s">
        <v>1086</v>
      </c>
      <c r="C464" s="3" t="s">
        <v>178</v>
      </c>
      <c r="D464" s="3" t="s">
        <v>179</v>
      </c>
      <c r="E464" s="34">
        <v>544</v>
      </c>
      <c r="F464" s="34">
        <v>240</v>
      </c>
      <c r="G464" s="34">
        <v>18900</v>
      </c>
      <c r="H464" s="34">
        <v>95</v>
      </c>
    </row>
    <row r="465" spans="1:8" x14ac:dyDescent="0.25">
      <c r="A465" s="3" t="s">
        <v>1087</v>
      </c>
      <c r="B465" s="3" t="s">
        <v>1088</v>
      </c>
      <c r="C465" s="3" t="s">
        <v>178</v>
      </c>
      <c r="D465" s="3" t="s">
        <v>179</v>
      </c>
      <c r="E465" s="34">
        <v>618</v>
      </c>
      <c r="F465" s="34">
        <v>246</v>
      </c>
      <c r="G465" s="34">
        <v>19140</v>
      </c>
      <c r="H465" s="34">
        <v>106</v>
      </c>
    </row>
    <row r="466" spans="1:8" x14ac:dyDescent="0.25">
      <c r="A466" s="3" t="s">
        <v>1089</v>
      </c>
      <c r="B466" s="3" t="s">
        <v>1090</v>
      </c>
      <c r="C466" s="3" t="s">
        <v>238</v>
      </c>
      <c r="D466" s="3" t="s">
        <v>239</v>
      </c>
      <c r="E466" s="34">
        <v>910</v>
      </c>
      <c r="F466" s="34">
        <v>4737</v>
      </c>
      <c r="G466" s="34">
        <v>24560</v>
      </c>
      <c r="H466" s="34">
        <v>2005</v>
      </c>
    </row>
    <row r="467" spans="1:8" x14ac:dyDescent="0.25">
      <c r="A467" s="3" t="s">
        <v>1091</v>
      </c>
      <c r="B467" s="3" t="s">
        <v>1092</v>
      </c>
      <c r="C467" s="3" t="s">
        <v>182</v>
      </c>
      <c r="D467" s="3" t="s">
        <v>183</v>
      </c>
      <c r="E467" s="34">
        <v>869</v>
      </c>
      <c r="F467" s="34">
        <v>1968</v>
      </c>
      <c r="G467" s="34">
        <v>19480</v>
      </c>
      <c r="H467" s="34">
        <v>800</v>
      </c>
    </row>
    <row r="468" spans="1:8" x14ac:dyDescent="0.25">
      <c r="A468" s="3" t="s">
        <v>1093</v>
      </c>
      <c r="B468" s="3" t="s">
        <v>1094</v>
      </c>
      <c r="C468" s="3" t="s">
        <v>278</v>
      </c>
      <c r="D468" s="3" t="s">
        <v>279</v>
      </c>
      <c r="E468" s="34">
        <v>536</v>
      </c>
      <c r="F468" s="34">
        <v>359</v>
      </c>
      <c r="G468" s="34">
        <v>20900</v>
      </c>
      <c r="H468" s="34">
        <v>140</v>
      </c>
    </row>
    <row r="469" spans="1:8" x14ac:dyDescent="0.25">
      <c r="A469" s="3" t="s">
        <v>1095</v>
      </c>
      <c r="B469" s="3" t="s">
        <v>1096</v>
      </c>
      <c r="C469" s="3" t="s">
        <v>118</v>
      </c>
      <c r="D469" s="3" t="s">
        <v>119</v>
      </c>
      <c r="E469" s="34">
        <v>1145</v>
      </c>
      <c r="F469" s="34">
        <v>1015</v>
      </c>
      <c r="G469" s="34">
        <v>21250</v>
      </c>
      <c r="H469" s="34">
        <v>379</v>
      </c>
    </row>
    <row r="470" spans="1:8" x14ac:dyDescent="0.25">
      <c r="A470" s="3" t="s">
        <v>1097</v>
      </c>
      <c r="B470" s="3" t="s">
        <v>1098</v>
      </c>
      <c r="C470" s="3" t="s">
        <v>270</v>
      </c>
      <c r="D470" s="3" t="s">
        <v>271</v>
      </c>
      <c r="E470" s="34">
        <v>903</v>
      </c>
      <c r="F470" s="34">
        <v>399</v>
      </c>
      <c r="G470" s="34">
        <v>21490</v>
      </c>
      <c r="H470" s="34">
        <v>156</v>
      </c>
    </row>
    <row r="471" spans="1:8" x14ac:dyDescent="0.25">
      <c r="A471" s="3" t="s">
        <v>1099</v>
      </c>
      <c r="B471" s="3" t="s">
        <v>1100</v>
      </c>
      <c r="C471" s="3" t="s">
        <v>367</v>
      </c>
      <c r="D471" s="3" t="s">
        <v>368</v>
      </c>
      <c r="E471" s="34">
        <v>534</v>
      </c>
      <c r="F471" s="34">
        <v>366</v>
      </c>
      <c r="G471" s="34">
        <v>21760</v>
      </c>
      <c r="H471" s="34">
        <v>138</v>
      </c>
    </row>
    <row r="472" spans="1:8" x14ac:dyDescent="0.25">
      <c r="A472" s="3" t="s">
        <v>1101</v>
      </c>
      <c r="B472" s="3" t="s">
        <v>1102</v>
      </c>
      <c r="C472" s="3" t="s">
        <v>335</v>
      </c>
      <c r="D472" s="3" t="s">
        <v>336</v>
      </c>
      <c r="E472" s="34">
        <v>668</v>
      </c>
      <c r="F472" s="34">
        <v>2114</v>
      </c>
      <c r="G472" s="34">
        <v>19770</v>
      </c>
      <c r="H472" s="34">
        <v>896</v>
      </c>
    </row>
    <row r="473" spans="1:8" x14ac:dyDescent="0.25">
      <c r="A473" s="3" t="s">
        <v>1103</v>
      </c>
      <c r="B473" s="3" t="s">
        <v>1104</v>
      </c>
      <c r="C473" s="3" t="s">
        <v>114</v>
      </c>
      <c r="D473" s="3" t="s">
        <v>115</v>
      </c>
      <c r="E473" s="34">
        <v>487</v>
      </c>
      <c r="F473" s="34">
        <v>403</v>
      </c>
      <c r="G473" s="34">
        <v>16550</v>
      </c>
      <c r="H473" s="34">
        <v>166</v>
      </c>
    </row>
    <row r="474" spans="1:8" x14ac:dyDescent="0.25">
      <c r="A474" s="3" t="s">
        <v>1105</v>
      </c>
      <c r="B474" s="3" t="s">
        <v>1106</v>
      </c>
      <c r="C474" s="3" t="s">
        <v>367</v>
      </c>
      <c r="D474" s="3" t="s">
        <v>368</v>
      </c>
      <c r="E474" s="34">
        <v>444</v>
      </c>
      <c r="F474" s="34">
        <v>2432</v>
      </c>
      <c r="G474" s="34">
        <v>17980</v>
      </c>
      <c r="H474" s="34">
        <v>1007</v>
      </c>
    </row>
    <row r="475" spans="1:8" x14ac:dyDescent="0.25">
      <c r="A475" s="3" t="s">
        <v>1107</v>
      </c>
      <c r="B475" s="3" t="s">
        <v>1108</v>
      </c>
      <c r="C475" s="3" t="s">
        <v>212</v>
      </c>
      <c r="D475" s="3" t="s">
        <v>213</v>
      </c>
      <c r="E475" s="34">
        <v>693</v>
      </c>
      <c r="F475" s="34">
        <v>421</v>
      </c>
      <c r="G475" s="34">
        <v>21120</v>
      </c>
      <c r="H475" s="34">
        <v>162</v>
      </c>
    </row>
    <row r="476" spans="1:8" x14ac:dyDescent="0.25">
      <c r="A476" s="3" t="s">
        <v>1109</v>
      </c>
      <c r="B476" s="3" t="s">
        <v>1110</v>
      </c>
      <c r="C476" s="3" t="s">
        <v>270</v>
      </c>
      <c r="D476" s="3" t="s">
        <v>271</v>
      </c>
      <c r="E476" s="34">
        <v>491</v>
      </c>
      <c r="F476" s="34">
        <v>454</v>
      </c>
      <c r="G476" s="34">
        <v>21060</v>
      </c>
      <c r="H476" s="34">
        <v>162</v>
      </c>
    </row>
    <row r="477" spans="1:8" x14ac:dyDescent="0.25">
      <c r="A477" s="3" t="s">
        <v>1111</v>
      </c>
      <c r="B477" s="3" t="s">
        <v>1112</v>
      </c>
      <c r="C477" s="3" t="s">
        <v>132</v>
      </c>
      <c r="D477" s="3" t="s">
        <v>133</v>
      </c>
      <c r="E477" s="34">
        <v>611</v>
      </c>
      <c r="F477" s="34">
        <v>909</v>
      </c>
      <c r="G477" s="34">
        <v>19340</v>
      </c>
      <c r="H477" s="34">
        <v>347</v>
      </c>
    </row>
    <row r="478" spans="1:8" x14ac:dyDescent="0.25">
      <c r="A478" s="3" t="s">
        <v>1113</v>
      </c>
      <c r="B478" s="3" t="s">
        <v>1114</v>
      </c>
      <c r="C478" s="3" t="s">
        <v>238</v>
      </c>
      <c r="D478" s="3" t="s">
        <v>239</v>
      </c>
      <c r="E478" s="34">
        <v>1112</v>
      </c>
      <c r="F478" s="34">
        <v>4828</v>
      </c>
      <c r="G478" s="34">
        <v>23080</v>
      </c>
      <c r="H478" s="34">
        <v>1927</v>
      </c>
    </row>
    <row r="479" spans="1:8" x14ac:dyDescent="0.25">
      <c r="A479" s="3" t="s">
        <v>1115</v>
      </c>
      <c r="B479" s="3" t="s">
        <v>1116</v>
      </c>
      <c r="C479" s="3" t="s">
        <v>270</v>
      </c>
      <c r="D479" s="3" t="s">
        <v>271</v>
      </c>
      <c r="E479" s="34">
        <v>496</v>
      </c>
      <c r="F479" s="34">
        <v>155</v>
      </c>
      <c r="G479" s="34">
        <v>18880</v>
      </c>
      <c r="H479" s="34">
        <v>59</v>
      </c>
    </row>
    <row r="480" spans="1:8" x14ac:dyDescent="0.25">
      <c r="A480" s="3" t="s">
        <v>1117</v>
      </c>
      <c r="B480" s="3" t="s">
        <v>1118</v>
      </c>
      <c r="C480" s="3" t="s">
        <v>162</v>
      </c>
      <c r="D480" s="3" t="s">
        <v>163</v>
      </c>
      <c r="E480" s="34">
        <v>890</v>
      </c>
      <c r="F480" s="34">
        <v>2675</v>
      </c>
      <c r="G480" s="34">
        <v>9760</v>
      </c>
      <c r="H480" s="34">
        <v>1169</v>
      </c>
    </row>
    <row r="481" spans="1:8" x14ac:dyDescent="0.25">
      <c r="A481" s="3" t="s">
        <v>1119</v>
      </c>
      <c r="B481" s="3" t="s">
        <v>1120</v>
      </c>
      <c r="C481" s="3" t="s">
        <v>114</v>
      </c>
      <c r="D481" s="3" t="s">
        <v>115</v>
      </c>
      <c r="E481" s="34">
        <v>696</v>
      </c>
      <c r="F481" s="34">
        <v>130</v>
      </c>
      <c r="G481" s="34">
        <v>21210</v>
      </c>
      <c r="H481" s="34">
        <v>51</v>
      </c>
    </row>
    <row r="482" spans="1:8" x14ac:dyDescent="0.25">
      <c r="A482" s="3" t="s">
        <v>1121</v>
      </c>
      <c r="B482" s="3" t="s">
        <v>1122</v>
      </c>
      <c r="C482" s="3" t="s">
        <v>178</v>
      </c>
      <c r="D482" s="3" t="s">
        <v>179</v>
      </c>
      <c r="E482" s="34">
        <v>559</v>
      </c>
      <c r="F482" s="34">
        <v>203</v>
      </c>
      <c r="G482" s="34">
        <v>18170</v>
      </c>
      <c r="H482" s="34">
        <v>88</v>
      </c>
    </row>
    <row r="483" spans="1:8" x14ac:dyDescent="0.25">
      <c r="A483" s="3" t="s">
        <v>1123</v>
      </c>
      <c r="B483" s="3" t="s">
        <v>1124</v>
      </c>
      <c r="C483" s="3" t="s">
        <v>168</v>
      </c>
      <c r="D483" s="3" t="s">
        <v>169</v>
      </c>
      <c r="E483" s="34">
        <v>685</v>
      </c>
      <c r="F483" s="34">
        <v>2910</v>
      </c>
      <c r="G483" s="34">
        <v>24110</v>
      </c>
      <c r="H483" s="34">
        <v>1110</v>
      </c>
    </row>
    <row r="484" spans="1:8" x14ac:dyDescent="0.25">
      <c r="A484" s="3" t="s">
        <v>1125</v>
      </c>
      <c r="B484" s="3" t="s">
        <v>1126</v>
      </c>
      <c r="C484" s="3" t="s">
        <v>270</v>
      </c>
      <c r="D484" s="3" t="s">
        <v>271</v>
      </c>
      <c r="E484" s="34">
        <v>524</v>
      </c>
      <c r="F484" s="34">
        <v>476</v>
      </c>
      <c r="G484" s="34">
        <v>20500</v>
      </c>
      <c r="H484" s="34">
        <v>177</v>
      </c>
    </row>
    <row r="485" spans="1:8" x14ac:dyDescent="0.25">
      <c r="A485" s="3" t="s">
        <v>1127</v>
      </c>
      <c r="B485" s="3" t="s">
        <v>1128</v>
      </c>
      <c r="C485" s="3" t="s">
        <v>228</v>
      </c>
      <c r="D485" s="3" t="s">
        <v>229</v>
      </c>
      <c r="E485" s="34">
        <v>542</v>
      </c>
      <c r="F485" s="34">
        <v>1976</v>
      </c>
      <c r="G485" s="34">
        <v>20960</v>
      </c>
      <c r="H485" s="34">
        <v>738</v>
      </c>
    </row>
    <row r="486" spans="1:8" x14ac:dyDescent="0.25">
      <c r="A486" s="3" t="s">
        <v>1129</v>
      </c>
      <c r="B486" s="3" t="s">
        <v>1130</v>
      </c>
      <c r="C486" s="3" t="s">
        <v>168</v>
      </c>
      <c r="D486" s="3" t="s">
        <v>169</v>
      </c>
      <c r="E486" s="34">
        <v>945</v>
      </c>
      <c r="F486" s="34">
        <v>1145</v>
      </c>
      <c r="G486" s="34">
        <v>25800</v>
      </c>
      <c r="H486" s="34">
        <v>437</v>
      </c>
    </row>
    <row r="487" spans="1:8" x14ac:dyDescent="0.25">
      <c r="A487" s="3" t="s">
        <v>1131</v>
      </c>
      <c r="B487" s="3" t="s">
        <v>1132</v>
      </c>
      <c r="C487" s="3" t="s">
        <v>262</v>
      </c>
      <c r="D487" s="3" t="s">
        <v>263</v>
      </c>
      <c r="E487" s="34">
        <v>764</v>
      </c>
      <c r="F487" s="34">
        <v>2610</v>
      </c>
      <c r="G487" s="34">
        <v>25500</v>
      </c>
      <c r="H487" s="34">
        <v>1091</v>
      </c>
    </row>
    <row r="488" spans="1:8" x14ac:dyDescent="0.25">
      <c r="A488" s="3" t="s">
        <v>1133</v>
      </c>
      <c r="B488" s="3" t="s">
        <v>1134</v>
      </c>
      <c r="C488" s="3" t="s">
        <v>220</v>
      </c>
      <c r="D488" s="3" t="s">
        <v>221</v>
      </c>
      <c r="E488" s="34">
        <v>742</v>
      </c>
      <c r="F488" s="34">
        <v>7553</v>
      </c>
      <c r="G488" s="34">
        <v>23900</v>
      </c>
      <c r="H488" s="34">
        <v>3138</v>
      </c>
    </row>
    <row r="489" spans="1:8" x14ac:dyDescent="0.25">
      <c r="A489" s="3" t="s">
        <v>1135</v>
      </c>
      <c r="B489" s="3" t="s">
        <v>1136</v>
      </c>
      <c r="C489" s="3" t="s">
        <v>204</v>
      </c>
      <c r="D489" s="3" t="s">
        <v>205</v>
      </c>
      <c r="E489" s="34">
        <v>550</v>
      </c>
      <c r="F489" s="34">
        <v>443</v>
      </c>
      <c r="G489" s="34">
        <v>20390</v>
      </c>
      <c r="H489" s="34">
        <v>190</v>
      </c>
    </row>
    <row r="490" spans="1:8" x14ac:dyDescent="0.25">
      <c r="A490" s="3" t="s">
        <v>1137</v>
      </c>
      <c r="B490" s="3" t="s">
        <v>1138</v>
      </c>
      <c r="C490" s="3" t="s">
        <v>172</v>
      </c>
      <c r="D490" s="3" t="s">
        <v>173</v>
      </c>
      <c r="E490" s="34">
        <v>774</v>
      </c>
      <c r="F490" s="34">
        <v>3233</v>
      </c>
      <c r="G490" s="34">
        <v>25970</v>
      </c>
      <c r="H490" s="34">
        <v>1271</v>
      </c>
    </row>
    <row r="491" spans="1:8" x14ac:dyDescent="0.25">
      <c r="A491" s="3" t="s">
        <v>1139</v>
      </c>
      <c r="B491" s="3" t="s">
        <v>1140</v>
      </c>
      <c r="C491" s="3" t="s">
        <v>204</v>
      </c>
      <c r="D491" s="3" t="s">
        <v>205</v>
      </c>
      <c r="E491" s="34">
        <v>781</v>
      </c>
      <c r="F491" s="34">
        <v>499</v>
      </c>
      <c r="G491" s="34">
        <v>18840</v>
      </c>
      <c r="H491" s="34">
        <v>177</v>
      </c>
    </row>
    <row r="492" spans="1:8" x14ac:dyDescent="0.25">
      <c r="A492" s="3" t="s">
        <v>1141</v>
      </c>
      <c r="B492" s="3" t="s">
        <v>1142</v>
      </c>
      <c r="C492" s="3" t="s">
        <v>168</v>
      </c>
      <c r="D492" s="3" t="s">
        <v>169</v>
      </c>
      <c r="E492" s="34">
        <v>525</v>
      </c>
      <c r="F492" s="34">
        <v>550</v>
      </c>
      <c r="G492" s="34">
        <v>22870</v>
      </c>
      <c r="H492" s="34">
        <v>216</v>
      </c>
    </row>
    <row r="493" spans="1:8" x14ac:dyDescent="0.25">
      <c r="A493" s="3" t="s">
        <v>1143</v>
      </c>
      <c r="B493" s="3" t="s">
        <v>1144</v>
      </c>
      <c r="C493" s="3" t="s">
        <v>182</v>
      </c>
      <c r="D493" s="3" t="s">
        <v>183</v>
      </c>
      <c r="E493" s="34">
        <v>639</v>
      </c>
      <c r="F493" s="34">
        <v>826</v>
      </c>
      <c r="G493" s="34">
        <v>20790</v>
      </c>
      <c r="H493" s="34">
        <v>322</v>
      </c>
    </row>
    <row r="494" spans="1:8" x14ac:dyDescent="0.25">
      <c r="A494" s="3" t="s">
        <v>1145</v>
      </c>
      <c r="B494" s="3" t="s">
        <v>1146</v>
      </c>
      <c r="C494" s="3" t="s">
        <v>178</v>
      </c>
      <c r="D494" s="3" t="s">
        <v>179</v>
      </c>
      <c r="E494" s="34">
        <v>1120</v>
      </c>
      <c r="F494" s="34">
        <v>1888</v>
      </c>
      <c r="G494" s="34">
        <v>16790</v>
      </c>
      <c r="H494" s="34">
        <v>891</v>
      </c>
    </row>
    <row r="495" spans="1:8" x14ac:dyDescent="0.25">
      <c r="A495" s="3" t="s">
        <v>1147</v>
      </c>
      <c r="B495" s="3" t="s">
        <v>1148</v>
      </c>
      <c r="C495" s="3" t="s">
        <v>156</v>
      </c>
      <c r="D495" s="3" t="s">
        <v>157</v>
      </c>
      <c r="E495" s="34">
        <v>611</v>
      </c>
      <c r="F495" s="34">
        <v>344</v>
      </c>
      <c r="G495" s="34">
        <v>20290</v>
      </c>
      <c r="H495" s="34">
        <v>151</v>
      </c>
    </row>
    <row r="496" spans="1:8" x14ac:dyDescent="0.25">
      <c r="A496" s="3" t="s">
        <v>1149</v>
      </c>
      <c r="B496" s="3" t="s">
        <v>1150</v>
      </c>
      <c r="C496" s="3" t="s">
        <v>114</v>
      </c>
      <c r="D496" s="3" t="s">
        <v>115</v>
      </c>
      <c r="E496" s="34">
        <v>685</v>
      </c>
      <c r="F496" s="34">
        <v>654</v>
      </c>
      <c r="G496" s="34">
        <v>20490</v>
      </c>
      <c r="H496" s="34">
        <v>247</v>
      </c>
    </row>
    <row r="497" spans="1:8" x14ac:dyDescent="0.25">
      <c r="A497" s="3" t="s">
        <v>1151</v>
      </c>
      <c r="B497" s="3" t="s">
        <v>1152</v>
      </c>
      <c r="C497" s="3" t="s">
        <v>110</v>
      </c>
      <c r="D497" s="3" t="s">
        <v>111</v>
      </c>
      <c r="E497" s="34">
        <v>616</v>
      </c>
      <c r="F497" s="34">
        <v>516</v>
      </c>
      <c r="G497" s="34">
        <v>21290</v>
      </c>
      <c r="H497" s="34">
        <v>212</v>
      </c>
    </row>
    <row r="498" spans="1:8" x14ac:dyDescent="0.25">
      <c r="A498" s="3" t="s">
        <v>1153</v>
      </c>
      <c r="B498" s="3" t="s">
        <v>1154</v>
      </c>
      <c r="C498" s="3" t="s">
        <v>182</v>
      </c>
      <c r="D498" s="3" t="s">
        <v>183</v>
      </c>
      <c r="E498" s="34">
        <v>518</v>
      </c>
      <c r="F498" s="34">
        <v>216</v>
      </c>
      <c r="G498" s="34">
        <v>20340</v>
      </c>
      <c r="H498" s="34">
        <v>81</v>
      </c>
    </row>
    <row r="499" spans="1:8" x14ac:dyDescent="0.25">
      <c r="A499" s="3" t="s">
        <v>1155</v>
      </c>
      <c r="B499" s="3" t="s">
        <v>1156</v>
      </c>
      <c r="C499" s="3" t="s">
        <v>156</v>
      </c>
      <c r="D499" s="3" t="s">
        <v>157</v>
      </c>
      <c r="E499" s="34">
        <v>547</v>
      </c>
      <c r="F499" s="34">
        <v>351</v>
      </c>
      <c r="G499" s="34">
        <v>18150</v>
      </c>
      <c r="H499" s="34">
        <v>143</v>
      </c>
    </row>
    <row r="500" spans="1:8" x14ac:dyDescent="0.25">
      <c r="A500" s="3" t="s">
        <v>1157</v>
      </c>
      <c r="B500" s="3" t="s">
        <v>1158</v>
      </c>
      <c r="C500" s="3" t="s">
        <v>156</v>
      </c>
      <c r="D500" s="3" t="s">
        <v>157</v>
      </c>
      <c r="E500" s="34">
        <v>555</v>
      </c>
      <c r="F500" s="34">
        <v>389</v>
      </c>
      <c r="G500" s="34">
        <v>18440</v>
      </c>
      <c r="H500" s="34">
        <v>149</v>
      </c>
    </row>
    <row r="501" spans="1:8" x14ac:dyDescent="0.25">
      <c r="A501" s="3" t="s">
        <v>1159</v>
      </c>
      <c r="B501" s="3" t="s">
        <v>1160</v>
      </c>
      <c r="C501" s="3" t="s">
        <v>156</v>
      </c>
      <c r="D501" s="3" t="s">
        <v>157</v>
      </c>
      <c r="E501" s="34">
        <v>558</v>
      </c>
      <c r="F501" s="34">
        <v>133</v>
      </c>
      <c r="G501" s="34">
        <v>18480</v>
      </c>
      <c r="H501" s="34">
        <v>53</v>
      </c>
    </row>
    <row r="502" spans="1:8" x14ac:dyDescent="0.25">
      <c r="A502" s="3" t="s">
        <v>1161</v>
      </c>
      <c r="B502" s="3" t="s">
        <v>1162</v>
      </c>
      <c r="C502" s="3" t="s">
        <v>335</v>
      </c>
      <c r="D502" s="3" t="s">
        <v>336</v>
      </c>
      <c r="E502" s="34">
        <v>987</v>
      </c>
      <c r="F502" s="34">
        <v>6292</v>
      </c>
      <c r="G502" s="34">
        <v>21370</v>
      </c>
      <c r="H502" s="34">
        <v>1530</v>
      </c>
    </row>
    <row r="503" spans="1:8" x14ac:dyDescent="0.25">
      <c r="A503" s="3" t="s">
        <v>1163</v>
      </c>
      <c r="B503" s="3" t="s">
        <v>1164</v>
      </c>
      <c r="C503" s="3" t="s">
        <v>178</v>
      </c>
      <c r="D503" s="3" t="s">
        <v>179</v>
      </c>
      <c r="E503" s="34">
        <v>474</v>
      </c>
      <c r="F503" s="34">
        <v>449</v>
      </c>
      <c r="G503" s="34">
        <v>19380</v>
      </c>
      <c r="H503" s="34">
        <v>170</v>
      </c>
    </row>
    <row r="504" spans="1:8" x14ac:dyDescent="0.25">
      <c r="A504" s="3" t="s">
        <v>1165</v>
      </c>
      <c r="B504" s="3" t="s">
        <v>1166</v>
      </c>
      <c r="C504" s="3" t="s">
        <v>178</v>
      </c>
      <c r="D504" s="3" t="s">
        <v>179</v>
      </c>
      <c r="E504" s="34">
        <v>646</v>
      </c>
      <c r="F504" s="34">
        <v>204</v>
      </c>
      <c r="G504" s="34">
        <v>17940</v>
      </c>
      <c r="H504" s="34">
        <v>68</v>
      </c>
    </row>
    <row r="505" spans="1:8" x14ac:dyDescent="0.25">
      <c r="A505" s="3" t="s">
        <v>1167</v>
      </c>
      <c r="B505" s="3" t="s">
        <v>1168</v>
      </c>
      <c r="C505" s="3" t="s">
        <v>140</v>
      </c>
      <c r="D505" s="3" t="s">
        <v>141</v>
      </c>
      <c r="E505" s="34">
        <v>738</v>
      </c>
      <c r="F505" s="34">
        <v>1678</v>
      </c>
      <c r="G505" s="34">
        <v>21900</v>
      </c>
      <c r="H505" s="34">
        <v>655</v>
      </c>
    </row>
    <row r="506" spans="1:8" x14ac:dyDescent="0.25">
      <c r="A506" s="3" t="s">
        <v>1169</v>
      </c>
      <c r="B506" s="3" t="s">
        <v>1170</v>
      </c>
      <c r="C506" s="3" t="s">
        <v>198</v>
      </c>
      <c r="D506" s="3" t="s">
        <v>199</v>
      </c>
      <c r="E506" s="34">
        <v>699</v>
      </c>
      <c r="F506" s="34">
        <v>1130</v>
      </c>
      <c r="G506" s="34">
        <v>23790</v>
      </c>
      <c r="H506" s="34">
        <v>442</v>
      </c>
    </row>
    <row r="507" spans="1:8" x14ac:dyDescent="0.25">
      <c r="A507" s="3" t="s">
        <v>1171</v>
      </c>
      <c r="B507" s="3" t="s">
        <v>1172</v>
      </c>
      <c r="C507" s="3" t="s">
        <v>178</v>
      </c>
      <c r="D507" s="3" t="s">
        <v>179</v>
      </c>
      <c r="E507" s="34">
        <v>521</v>
      </c>
      <c r="F507" s="34">
        <v>315</v>
      </c>
      <c r="G507" s="34">
        <v>16100</v>
      </c>
      <c r="H507" s="34">
        <v>115</v>
      </c>
    </row>
    <row r="508" spans="1:8" x14ac:dyDescent="0.25">
      <c r="A508" s="3" t="s">
        <v>1173</v>
      </c>
      <c r="B508" s="3" t="s">
        <v>1174</v>
      </c>
      <c r="C508" s="3" t="s">
        <v>335</v>
      </c>
      <c r="D508" s="3" t="s">
        <v>336</v>
      </c>
      <c r="E508" s="34">
        <v>562</v>
      </c>
      <c r="F508" s="34">
        <v>931</v>
      </c>
      <c r="G508" s="34">
        <v>17430</v>
      </c>
      <c r="H508" s="34">
        <v>357</v>
      </c>
    </row>
    <row r="509" spans="1:8" x14ac:dyDescent="0.25">
      <c r="A509" s="3" t="s">
        <v>1175</v>
      </c>
      <c r="B509" s="3" t="s">
        <v>1176</v>
      </c>
      <c r="C509" s="3" t="s">
        <v>118</v>
      </c>
      <c r="D509" s="3" t="s">
        <v>119</v>
      </c>
      <c r="E509" s="34">
        <v>1300</v>
      </c>
      <c r="F509" s="34">
        <v>44274</v>
      </c>
      <c r="G509" s="34">
        <v>22880</v>
      </c>
      <c r="H509" s="34">
        <v>18500</v>
      </c>
    </row>
    <row r="510" spans="1:8" x14ac:dyDescent="0.25">
      <c r="A510" s="3" t="s">
        <v>1177</v>
      </c>
      <c r="B510" s="3" t="s">
        <v>1178</v>
      </c>
      <c r="C510" s="3" t="s">
        <v>178</v>
      </c>
      <c r="D510" s="3" t="s">
        <v>179</v>
      </c>
      <c r="E510" s="34">
        <v>612</v>
      </c>
      <c r="F510" s="34">
        <v>2115</v>
      </c>
      <c r="G510" s="34">
        <v>20240</v>
      </c>
      <c r="H510" s="34">
        <v>873</v>
      </c>
    </row>
    <row r="511" spans="1:8" x14ac:dyDescent="0.25">
      <c r="A511" s="3" t="s">
        <v>1179</v>
      </c>
      <c r="B511" s="3" t="s">
        <v>1180</v>
      </c>
      <c r="C511" s="3" t="s">
        <v>152</v>
      </c>
      <c r="D511" s="3" t="s">
        <v>153</v>
      </c>
      <c r="E511" s="34">
        <v>436</v>
      </c>
      <c r="F511" s="34">
        <v>339</v>
      </c>
      <c r="G511" s="34">
        <v>24280</v>
      </c>
      <c r="H511" s="34">
        <v>116</v>
      </c>
    </row>
    <row r="512" spans="1:8" x14ac:dyDescent="0.25">
      <c r="A512" s="3" t="s">
        <v>1181</v>
      </c>
      <c r="B512" s="3" t="s">
        <v>1182</v>
      </c>
      <c r="C512" s="3" t="s">
        <v>278</v>
      </c>
      <c r="D512" s="3" t="s">
        <v>279</v>
      </c>
      <c r="E512" s="34">
        <v>583</v>
      </c>
      <c r="F512" s="34">
        <v>1347</v>
      </c>
      <c r="G512" s="34">
        <v>20090</v>
      </c>
      <c r="H512" s="34">
        <v>566</v>
      </c>
    </row>
    <row r="513" spans="1:8" x14ac:dyDescent="0.25">
      <c r="A513" s="3" t="s">
        <v>1183</v>
      </c>
      <c r="B513" s="3" t="s">
        <v>1184</v>
      </c>
      <c r="C513" s="3" t="s">
        <v>228</v>
      </c>
      <c r="D513" s="3" t="s">
        <v>229</v>
      </c>
      <c r="E513" s="34">
        <v>623</v>
      </c>
      <c r="F513" s="34">
        <v>146</v>
      </c>
      <c r="G513" s="34">
        <v>20340</v>
      </c>
      <c r="H513" s="34">
        <v>57</v>
      </c>
    </row>
    <row r="514" spans="1:8" x14ac:dyDescent="0.25">
      <c r="A514" s="3" t="s">
        <v>1185</v>
      </c>
      <c r="B514" s="3" t="s">
        <v>1186</v>
      </c>
      <c r="C514" s="3" t="s">
        <v>278</v>
      </c>
      <c r="D514" s="3" t="s">
        <v>279</v>
      </c>
      <c r="E514" s="34">
        <v>551</v>
      </c>
      <c r="F514" s="34">
        <v>898</v>
      </c>
      <c r="G514" s="34">
        <v>20610</v>
      </c>
      <c r="H514" s="34">
        <v>338</v>
      </c>
    </row>
    <row r="515" spans="1:8" x14ac:dyDescent="0.25">
      <c r="A515" s="3" t="s">
        <v>1187</v>
      </c>
      <c r="B515" s="3" t="s">
        <v>1188</v>
      </c>
      <c r="C515" s="3" t="s">
        <v>110</v>
      </c>
      <c r="D515" s="3" t="s">
        <v>111</v>
      </c>
      <c r="E515" s="34">
        <v>658</v>
      </c>
      <c r="F515" s="34">
        <v>346</v>
      </c>
      <c r="G515" s="34">
        <v>22550</v>
      </c>
      <c r="H515" s="34">
        <v>129</v>
      </c>
    </row>
    <row r="516" spans="1:8" x14ac:dyDescent="0.25">
      <c r="A516" s="3" t="s">
        <v>1189</v>
      </c>
      <c r="B516" s="3" t="s">
        <v>1190</v>
      </c>
      <c r="C516" s="3" t="s">
        <v>110</v>
      </c>
      <c r="D516" s="3" t="s">
        <v>111</v>
      </c>
      <c r="E516" s="34">
        <v>588</v>
      </c>
      <c r="F516" s="34">
        <v>498</v>
      </c>
      <c r="G516" s="34">
        <v>21620</v>
      </c>
      <c r="H516" s="34">
        <v>199</v>
      </c>
    </row>
    <row r="517" spans="1:8" x14ac:dyDescent="0.25">
      <c r="A517" s="3" t="s">
        <v>1191</v>
      </c>
      <c r="B517" s="3" t="s">
        <v>1192</v>
      </c>
      <c r="C517" s="3" t="s">
        <v>182</v>
      </c>
      <c r="D517" s="3" t="s">
        <v>183</v>
      </c>
      <c r="E517" s="34">
        <v>655</v>
      </c>
      <c r="F517" s="34">
        <v>2816</v>
      </c>
      <c r="G517" s="34">
        <v>19530</v>
      </c>
      <c r="H517" s="34">
        <v>1181</v>
      </c>
    </row>
    <row r="518" spans="1:8" x14ac:dyDescent="0.25">
      <c r="A518" s="3" t="s">
        <v>1193</v>
      </c>
      <c r="B518" s="3" t="s">
        <v>1194</v>
      </c>
      <c r="C518" s="3" t="s">
        <v>262</v>
      </c>
      <c r="D518" s="3" t="s">
        <v>263</v>
      </c>
      <c r="E518" s="34">
        <v>997</v>
      </c>
      <c r="F518" s="34">
        <v>4884</v>
      </c>
      <c r="G518" s="34">
        <v>24670</v>
      </c>
      <c r="H518" s="34">
        <v>2021</v>
      </c>
    </row>
    <row r="519" spans="1:8" x14ac:dyDescent="0.25">
      <c r="A519" s="3" t="s">
        <v>1195</v>
      </c>
      <c r="B519" s="3" t="s">
        <v>1196</v>
      </c>
      <c r="C519" s="3" t="s">
        <v>182</v>
      </c>
      <c r="D519" s="3" t="s">
        <v>183</v>
      </c>
      <c r="E519" s="34">
        <v>609</v>
      </c>
      <c r="F519" s="34">
        <v>506</v>
      </c>
      <c r="G519" s="34">
        <v>20270</v>
      </c>
      <c r="H519" s="34">
        <v>198</v>
      </c>
    </row>
    <row r="520" spans="1:8" x14ac:dyDescent="0.25">
      <c r="A520" s="3" t="s">
        <v>1197</v>
      </c>
      <c r="B520" s="3" t="s">
        <v>1198</v>
      </c>
      <c r="C520" s="3" t="s">
        <v>128</v>
      </c>
      <c r="D520" s="3" t="s">
        <v>129</v>
      </c>
      <c r="E520" s="34">
        <v>1276</v>
      </c>
      <c r="F520" s="34">
        <v>1854</v>
      </c>
      <c r="G520" s="34">
        <v>16460</v>
      </c>
      <c r="H520" s="34">
        <v>781</v>
      </c>
    </row>
    <row r="521" spans="1:8" x14ac:dyDescent="0.25">
      <c r="A521" s="3" t="s">
        <v>1199</v>
      </c>
      <c r="B521" s="3" t="s">
        <v>1200</v>
      </c>
      <c r="C521" s="3" t="s">
        <v>278</v>
      </c>
      <c r="D521" s="3" t="s">
        <v>279</v>
      </c>
      <c r="E521" s="34">
        <v>591</v>
      </c>
      <c r="F521" s="34">
        <v>3590</v>
      </c>
      <c r="G521" s="34">
        <v>21800</v>
      </c>
      <c r="H521" s="34">
        <v>1443</v>
      </c>
    </row>
    <row r="522" spans="1:8" x14ac:dyDescent="0.25">
      <c r="A522" s="3" t="s">
        <v>1201</v>
      </c>
      <c r="B522" s="3" t="s">
        <v>1202</v>
      </c>
      <c r="C522" s="3" t="s">
        <v>335</v>
      </c>
      <c r="D522" s="3" t="s">
        <v>336</v>
      </c>
      <c r="E522" s="34">
        <v>570</v>
      </c>
      <c r="F522" s="34">
        <v>594</v>
      </c>
      <c r="G522" s="34">
        <v>18800</v>
      </c>
      <c r="H522" s="34">
        <v>239</v>
      </c>
    </row>
    <row r="523" spans="1:8" x14ac:dyDescent="0.25">
      <c r="A523" s="3" t="s">
        <v>1203</v>
      </c>
      <c r="B523" s="3" t="s">
        <v>1204</v>
      </c>
      <c r="C523" s="3" t="s">
        <v>110</v>
      </c>
      <c r="D523" s="3" t="s">
        <v>111</v>
      </c>
      <c r="E523" s="34">
        <v>822</v>
      </c>
      <c r="F523" s="34">
        <v>4127</v>
      </c>
      <c r="G523" s="34">
        <v>22560</v>
      </c>
      <c r="H523" s="34">
        <v>1684</v>
      </c>
    </row>
    <row r="524" spans="1:8" x14ac:dyDescent="0.25">
      <c r="A524" s="3" t="s">
        <v>1205</v>
      </c>
      <c r="B524" s="3" t="s">
        <v>1206</v>
      </c>
      <c r="C524" s="3" t="s">
        <v>335</v>
      </c>
      <c r="D524" s="3" t="s">
        <v>336</v>
      </c>
      <c r="E524" s="34">
        <v>922</v>
      </c>
      <c r="F524" s="34">
        <v>5310</v>
      </c>
      <c r="G524" s="34">
        <v>20330</v>
      </c>
      <c r="H524" s="34">
        <v>1356</v>
      </c>
    </row>
    <row r="525" spans="1:8" x14ac:dyDescent="0.25">
      <c r="A525" s="3" t="s">
        <v>1207</v>
      </c>
      <c r="B525" s="3" t="s">
        <v>1208</v>
      </c>
      <c r="C525" s="3" t="s">
        <v>335</v>
      </c>
      <c r="D525" s="3" t="s">
        <v>336</v>
      </c>
      <c r="E525" s="34">
        <v>672</v>
      </c>
      <c r="F525" s="34">
        <v>1284</v>
      </c>
      <c r="G525" s="34">
        <v>19840</v>
      </c>
      <c r="H525" s="34">
        <v>492</v>
      </c>
    </row>
    <row r="526" spans="1:8" x14ac:dyDescent="0.25">
      <c r="A526" s="3" t="s">
        <v>1209</v>
      </c>
      <c r="B526" s="3" t="s">
        <v>1210</v>
      </c>
      <c r="C526" s="3" t="s">
        <v>152</v>
      </c>
      <c r="D526" s="3" t="s">
        <v>153</v>
      </c>
      <c r="E526" s="34">
        <v>613</v>
      </c>
      <c r="F526" s="34">
        <v>946</v>
      </c>
      <c r="G526" s="34">
        <v>22140</v>
      </c>
      <c r="H526" s="34">
        <v>341</v>
      </c>
    </row>
    <row r="527" spans="1:8" x14ac:dyDescent="0.25">
      <c r="A527" s="3" t="s">
        <v>1211</v>
      </c>
      <c r="B527" s="3" t="s">
        <v>1212</v>
      </c>
      <c r="C527" s="3" t="s">
        <v>182</v>
      </c>
      <c r="D527" s="3" t="s">
        <v>183</v>
      </c>
      <c r="E527" s="34">
        <v>621</v>
      </c>
      <c r="F527" s="34">
        <v>1044</v>
      </c>
      <c r="G527" s="34">
        <v>19190</v>
      </c>
      <c r="H527" s="34">
        <v>395</v>
      </c>
    </row>
    <row r="528" spans="1:8" x14ac:dyDescent="0.25">
      <c r="A528" s="3" t="s">
        <v>1213</v>
      </c>
      <c r="B528" s="3" t="s">
        <v>1214</v>
      </c>
      <c r="C528" s="3" t="s">
        <v>212</v>
      </c>
      <c r="D528" s="3" t="s">
        <v>213</v>
      </c>
      <c r="E528" s="34">
        <v>638</v>
      </c>
      <c r="F528" s="34">
        <v>1358</v>
      </c>
      <c r="G528" s="34">
        <v>21660</v>
      </c>
      <c r="H528" s="34">
        <v>522</v>
      </c>
    </row>
    <row r="529" spans="1:8" x14ac:dyDescent="0.25">
      <c r="A529" s="3" t="s">
        <v>1215</v>
      </c>
      <c r="B529" s="3" t="s">
        <v>1216</v>
      </c>
      <c r="C529" s="3" t="s">
        <v>228</v>
      </c>
      <c r="D529" s="3" t="s">
        <v>229</v>
      </c>
      <c r="E529" s="34">
        <v>720</v>
      </c>
      <c r="F529" s="34">
        <v>517</v>
      </c>
      <c r="G529" s="34">
        <v>21410</v>
      </c>
      <c r="H529" s="34">
        <v>175</v>
      </c>
    </row>
    <row r="530" spans="1:8" x14ac:dyDescent="0.25">
      <c r="A530" s="3" t="s">
        <v>1217</v>
      </c>
      <c r="B530" s="3" t="s">
        <v>1218</v>
      </c>
      <c r="C530" s="3" t="s">
        <v>182</v>
      </c>
      <c r="D530" s="3" t="s">
        <v>183</v>
      </c>
      <c r="E530" s="34">
        <v>596</v>
      </c>
      <c r="F530" s="34">
        <v>1197</v>
      </c>
      <c r="G530" s="34">
        <v>19180</v>
      </c>
      <c r="H530" s="34">
        <v>492</v>
      </c>
    </row>
    <row r="531" spans="1:8" x14ac:dyDescent="0.25">
      <c r="A531" s="3" t="s">
        <v>1219</v>
      </c>
      <c r="B531" s="3" t="s">
        <v>1220</v>
      </c>
      <c r="C531" s="3" t="s">
        <v>152</v>
      </c>
      <c r="D531" s="3" t="s">
        <v>153</v>
      </c>
      <c r="E531" s="34">
        <v>537</v>
      </c>
      <c r="F531" s="34">
        <v>1291</v>
      </c>
      <c r="G531" s="34">
        <v>20970</v>
      </c>
      <c r="H531" s="34">
        <v>526</v>
      </c>
    </row>
    <row r="532" spans="1:8" x14ac:dyDescent="0.25">
      <c r="A532" s="3" t="s">
        <v>1221</v>
      </c>
      <c r="B532" s="3" t="s">
        <v>1222</v>
      </c>
      <c r="C532" s="3" t="s">
        <v>118</v>
      </c>
      <c r="D532" s="3" t="s">
        <v>119</v>
      </c>
      <c r="E532" s="34">
        <v>1405</v>
      </c>
      <c r="F532" s="34">
        <v>35660</v>
      </c>
      <c r="G532" s="34">
        <v>22650</v>
      </c>
      <c r="H532" s="34">
        <v>17077</v>
      </c>
    </row>
    <row r="533" spans="1:8" x14ac:dyDescent="0.25">
      <c r="A533" s="3" t="s">
        <v>1223</v>
      </c>
      <c r="B533" s="3" t="s">
        <v>1224</v>
      </c>
      <c r="C533" s="3" t="s">
        <v>188</v>
      </c>
      <c r="D533" s="3" t="s">
        <v>189</v>
      </c>
      <c r="E533" s="34">
        <v>576</v>
      </c>
      <c r="F533" s="34">
        <v>340</v>
      </c>
      <c r="G533" s="34">
        <v>21550</v>
      </c>
      <c r="H533" s="34">
        <v>148</v>
      </c>
    </row>
    <row r="534" spans="1:8" x14ac:dyDescent="0.25">
      <c r="A534" s="3" t="s">
        <v>1225</v>
      </c>
      <c r="B534" s="3" t="s">
        <v>1226</v>
      </c>
      <c r="C534" s="3" t="s">
        <v>204</v>
      </c>
      <c r="D534" s="3" t="s">
        <v>205</v>
      </c>
      <c r="E534" s="34">
        <v>680</v>
      </c>
      <c r="F534" s="34">
        <v>408</v>
      </c>
      <c r="G534" s="34">
        <v>18350</v>
      </c>
      <c r="H534" s="34">
        <v>169</v>
      </c>
    </row>
    <row r="535" spans="1:8" x14ac:dyDescent="0.25">
      <c r="A535" s="3" t="s">
        <v>1227</v>
      </c>
      <c r="B535" s="3" t="s">
        <v>1228</v>
      </c>
      <c r="C535" s="3" t="s">
        <v>132</v>
      </c>
      <c r="D535" s="3" t="s">
        <v>133</v>
      </c>
      <c r="E535" s="34">
        <v>619</v>
      </c>
      <c r="F535" s="34">
        <v>1094</v>
      </c>
      <c r="G535" s="34">
        <v>21800</v>
      </c>
      <c r="H535" s="34">
        <v>444</v>
      </c>
    </row>
    <row r="536" spans="1:8" x14ac:dyDescent="0.25">
      <c r="A536" s="3" t="s">
        <v>1229</v>
      </c>
      <c r="B536" s="3" t="s">
        <v>1230</v>
      </c>
      <c r="C536" s="3" t="s">
        <v>278</v>
      </c>
      <c r="D536" s="3" t="s">
        <v>279</v>
      </c>
      <c r="E536" s="34">
        <v>703</v>
      </c>
      <c r="F536" s="34">
        <v>1111</v>
      </c>
      <c r="G536" s="34">
        <v>20640</v>
      </c>
      <c r="H536" s="34">
        <v>447</v>
      </c>
    </row>
    <row r="537" spans="1:8" x14ac:dyDescent="0.25">
      <c r="A537" s="3" t="s">
        <v>1231</v>
      </c>
      <c r="B537" s="3" t="s">
        <v>1232</v>
      </c>
      <c r="C537" s="3" t="s">
        <v>238</v>
      </c>
      <c r="D537" s="3" t="s">
        <v>239</v>
      </c>
      <c r="E537" s="34">
        <v>1184</v>
      </c>
      <c r="F537" s="34">
        <v>2857</v>
      </c>
      <c r="G537" s="34">
        <v>24870</v>
      </c>
      <c r="H537" s="34">
        <v>1227</v>
      </c>
    </row>
  </sheetData>
  <sheetProtection formatCells="0" formatColumns="0" formatRows="0" autoFilter="0"/>
  <mergeCells count="1">
    <mergeCell ref="AI2:AJ2"/>
  </mergeCells>
  <dataValidations disablePrompts="1" count="1">
    <dataValidation type="list" allowBlank="1" showInputMessage="1" showErrorMessage="1" sqref="R10 X10:Y10 K9" xr:uid="{00000000-0002-0000-0200-000000000000}">
      <formula1>L_NOMCOM</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777CB-7A95-4495-87BB-324B97F3CF37}">
  <dimension ref="A1:IW56"/>
  <sheetViews>
    <sheetView showGridLines="0" tabSelected="1" zoomScaleNormal="100" zoomScaleSheetLayoutView="100" workbookViewId="0">
      <selection activeCell="J1" sqref="J1"/>
    </sheetView>
  </sheetViews>
  <sheetFormatPr baseColWidth="10" defaultColWidth="25.140625" defaultRowHeight="12.75" x14ac:dyDescent="0.2"/>
  <cols>
    <col min="1" max="1" width="3.28515625" style="109" customWidth="1"/>
    <col min="2" max="2" width="27.5703125" style="109" customWidth="1"/>
    <col min="3" max="3" width="8.7109375" style="109" customWidth="1"/>
    <col min="4" max="4" width="27.5703125" style="109" customWidth="1"/>
    <col min="5" max="5" width="8.7109375" style="109" customWidth="1"/>
    <col min="6" max="6" width="25.140625" style="109" customWidth="1"/>
    <col min="7" max="7" width="8.7109375" style="109" customWidth="1"/>
    <col min="8" max="8" width="28.7109375" style="109" customWidth="1"/>
    <col min="9" max="9" width="8.7109375" style="109" customWidth="1"/>
    <col min="10" max="10" width="25.28515625" style="109" customWidth="1"/>
    <col min="11" max="248" width="11.42578125" style="109" customWidth="1"/>
    <col min="249" max="249" width="18.140625" style="109" bestFit="1" customWidth="1"/>
    <col min="250" max="250" width="11.42578125" style="109" customWidth="1"/>
    <col min="251" max="251" width="6.140625" style="109" customWidth="1"/>
    <col min="252" max="256" width="25.140625" style="109"/>
    <col min="257" max="257" width="3.28515625" style="109" customWidth="1"/>
    <col min="258" max="258" width="27.5703125" style="109" customWidth="1"/>
    <col min="259" max="259" width="8.7109375" style="109" customWidth="1"/>
    <col min="260" max="260" width="27.5703125" style="109" customWidth="1"/>
    <col min="261" max="261" width="8.7109375" style="109" customWidth="1"/>
    <col min="262" max="262" width="25.140625" style="109"/>
    <col min="263" max="263" width="8.7109375" style="109" customWidth="1"/>
    <col min="264" max="264" width="27.28515625" style="109" customWidth="1"/>
    <col min="265" max="265" width="8.7109375" style="109" customWidth="1"/>
    <col min="266" max="266" width="25.28515625" style="109" customWidth="1"/>
    <col min="267" max="504" width="11.42578125" style="109" customWidth="1"/>
    <col min="505" max="505" width="18.140625" style="109" bestFit="1" customWidth="1"/>
    <col min="506" max="506" width="11.42578125" style="109" customWidth="1"/>
    <col min="507" max="507" width="6.140625" style="109" customWidth="1"/>
    <col min="508" max="512" width="25.140625" style="109"/>
    <col min="513" max="513" width="3.28515625" style="109" customWidth="1"/>
    <col min="514" max="514" width="27.5703125" style="109" customWidth="1"/>
    <col min="515" max="515" width="8.7109375" style="109" customWidth="1"/>
    <col min="516" max="516" width="27.5703125" style="109" customWidth="1"/>
    <col min="517" max="517" width="8.7109375" style="109" customWidth="1"/>
    <col min="518" max="518" width="25.140625" style="109"/>
    <col min="519" max="519" width="8.7109375" style="109" customWidth="1"/>
    <col min="520" max="520" width="27.28515625" style="109" customWidth="1"/>
    <col min="521" max="521" width="8.7109375" style="109" customWidth="1"/>
    <col min="522" max="522" width="25.28515625" style="109" customWidth="1"/>
    <col min="523" max="760" width="11.42578125" style="109" customWidth="1"/>
    <col min="761" max="761" width="18.140625" style="109" bestFit="1" customWidth="1"/>
    <col min="762" max="762" width="11.42578125" style="109" customWidth="1"/>
    <col min="763" max="763" width="6.140625" style="109" customWidth="1"/>
    <col min="764" max="768" width="25.140625" style="109"/>
    <col min="769" max="769" width="3.28515625" style="109" customWidth="1"/>
    <col min="770" max="770" width="27.5703125" style="109" customWidth="1"/>
    <col min="771" max="771" width="8.7109375" style="109" customWidth="1"/>
    <col min="772" max="772" width="27.5703125" style="109" customWidth="1"/>
    <col min="773" max="773" width="8.7109375" style="109" customWidth="1"/>
    <col min="774" max="774" width="25.140625" style="109"/>
    <col min="775" max="775" width="8.7109375" style="109" customWidth="1"/>
    <col min="776" max="776" width="27.28515625" style="109" customWidth="1"/>
    <col min="777" max="777" width="8.7109375" style="109" customWidth="1"/>
    <col min="778" max="778" width="25.28515625" style="109" customWidth="1"/>
    <col min="779" max="1016" width="11.42578125" style="109" customWidth="1"/>
    <col min="1017" max="1017" width="18.140625" style="109" bestFit="1" customWidth="1"/>
    <col min="1018" max="1018" width="11.42578125" style="109" customWidth="1"/>
    <col min="1019" max="1019" width="6.140625" style="109" customWidth="1"/>
    <col min="1020" max="1024" width="25.140625" style="109"/>
    <col min="1025" max="1025" width="3.28515625" style="109" customWidth="1"/>
    <col min="1026" max="1026" width="27.5703125" style="109" customWidth="1"/>
    <col min="1027" max="1027" width="8.7109375" style="109" customWidth="1"/>
    <col min="1028" max="1028" width="27.5703125" style="109" customWidth="1"/>
    <col min="1029" max="1029" width="8.7109375" style="109" customWidth="1"/>
    <col min="1030" max="1030" width="25.140625" style="109"/>
    <col min="1031" max="1031" width="8.7109375" style="109" customWidth="1"/>
    <col min="1032" max="1032" width="27.28515625" style="109" customWidth="1"/>
    <col min="1033" max="1033" width="8.7109375" style="109" customWidth="1"/>
    <col min="1034" max="1034" width="25.28515625" style="109" customWidth="1"/>
    <col min="1035" max="1272" width="11.42578125" style="109" customWidth="1"/>
    <col min="1273" max="1273" width="18.140625" style="109" bestFit="1" customWidth="1"/>
    <col min="1274" max="1274" width="11.42578125" style="109" customWidth="1"/>
    <col min="1275" max="1275" width="6.140625" style="109" customWidth="1"/>
    <col min="1276" max="1280" width="25.140625" style="109"/>
    <col min="1281" max="1281" width="3.28515625" style="109" customWidth="1"/>
    <col min="1282" max="1282" width="27.5703125" style="109" customWidth="1"/>
    <col min="1283" max="1283" width="8.7109375" style="109" customWidth="1"/>
    <col min="1284" max="1284" width="27.5703125" style="109" customWidth="1"/>
    <col min="1285" max="1285" width="8.7109375" style="109" customWidth="1"/>
    <col min="1286" max="1286" width="25.140625" style="109"/>
    <col min="1287" max="1287" width="8.7109375" style="109" customWidth="1"/>
    <col min="1288" max="1288" width="27.28515625" style="109" customWidth="1"/>
    <col min="1289" max="1289" width="8.7109375" style="109" customWidth="1"/>
    <col min="1290" max="1290" width="25.28515625" style="109" customWidth="1"/>
    <col min="1291" max="1528" width="11.42578125" style="109" customWidth="1"/>
    <col min="1529" max="1529" width="18.140625" style="109" bestFit="1" customWidth="1"/>
    <col min="1530" max="1530" width="11.42578125" style="109" customWidth="1"/>
    <col min="1531" max="1531" width="6.140625" style="109" customWidth="1"/>
    <col min="1532" max="1536" width="25.140625" style="109"/>
    <col min="1537" max="1537" width="3.28515625" style="109" customWidth="1"/>
    <col min="1538" max="1538" width="27.5703125" style="109" customWidth="1"/>
    <col min="1539" max="1539" width="8.7109375" style="109" customWidth="1"/>
    <col min="1540" max="1540" width="27.5703125" style="109" customWidth="1"/>
    <col min="1541" max="1541" width="8.7109375" style="109" customWidth="1"/>
    <col min="1542" max="1542" width="25.140625" style="109"/>
    <col min="1543" max="1543" width="8.7109375" style="109" customWidth="1"/>
    <col min="1544" max="1544" width="27.28515625" style="109" customWidth="1"/>
    <col min="1545" max="1545" width="8.7109375" style="109" customWidth="1"/>
    <col min="1546" max="1546" width="25.28515625" style="109" customWidth="1"/>
    <col min="1547" max="1784" width="11.42578125" style="109" customWidth="1"/>
    <col min="1785" max="1785" width="18.140625" style="109" bestFit="1" customWidth="1"/>
    <col min="1786" max="1786" width="11.42578125" style="109" customWidth="1"/>
    <col min="1787" max="1787" width="6.140625" style="109" customWidth="1"/>
    <col min="1788" max="1792" width="25.140625" style="109"/>
    <col min="1793" max="1793" width="3.28515625" style="109" customWidth="1"/>
    <col min="1794" max="1794" width="27.5703125" style="109" customWidth="1"/>
    <col min="1795" max="1795" width="8.7109375" style="109" customWidth="1"/>
    <col min="1796" max="1796" width="27.5703125" style="109" customWidth="1"/>
    <col min="1797" max="1797" width="8.7109375" style="109" customWidth="1"/>
    <col min="1798" max="1798" width="25.140625" style="109"/>
    <col min="1799" max="1799" width="8.7109375" style="109" customWidth="1"/>
    <col min="1800" max="1800" width="27.28515625" style="109" customWidth="1"/>
    <col min="1801" max="1801" width="8.7109375" style="109" customWidth="1"/>
    <col min="1802" max="1802" width="25.28515625" style="109" customWidth="1"/>
    <col min="1803" max="2040" width="11.42578125" style="109" customWidth="1"/>
    <col min="2041" max="2041" width="18.140625" style="109" bestFit="1" customWidth="1"/>
    <col min="2042" max="2042" width="11.42578125" style="109" customWidth="1"/>
    <col min="2043" max="2043" width="6.140625" style="109" customWidth="1"/>
    <col min="2044" max="2048" width="25.140625" style="109"/>
    <col min="2049" max="2049" width="3.28515625" style="109" customWidth="1"/>
    <col min="2050" max="2050" width="27.5703125" style="109" customWidth="1"/>
    <col min="2051" max="2051" width="8.7109375" style="109" customWidth="1"/>
    <col min="2052" max="2052" width="27.5703125" style="109" customWidth="1"/>
    <col min="2053" max="2053" width="8.7109375" style="109" customWidth="1"/>
    <col min="2054" max="2054" width="25.140625" style="109"/>
    <col min="2055" max="2055" width="8.7109375" style="109" customWidth="1"/>
    <col min="2056" max="2056" width="27.28515625" style="109" customWidth="1"/>
    <col min="2057" max="2057" width="8.7109375" style="109" customWidth="1"/>
    <col min="2058" max="2058" width="25.28515625" style="109" customWidth="1"/>
    <col min="2059" max="2296" width="11.42578125" style="109" customWidth="1"/>
    <col min="2297" max="2297" width="18.140625" style="109" bestFit="1" customWidth="1"/>
    <col min="2298" max="2298" width="11.42578125" style="109" customWidth="1"/>
    <col min="2299" max="2299" width="6.140625" style="109" customWidth="1"/>
    <col min="2300" max="2304" width="25.140625" style="109"/>
    <col min="2305" max="2305" width="3.28515625" style="109" customWidth="1"/>
    <col min="2306" max="2306" width="27.5703125" style="109" customWidth="1"/>
    <col min="2307" max="2307" width="8.7109375" style="109" customWidth="1"/>
    <col min="2308" max="2308" width="27.5703125" style="109" customWidth="1"/>
    <col min="2309" max="2309" width="8.7109375" style="109" customWidth="1"/>
    <col min="2310" max="2310" width="25.140625" style="109"/>
    <col min="2311" max="2311" width="8.7109375" style="109" customWidth="1"/>
    <col min="2312" max="2312" width="27.28515625" style="109" customWidth="1"/>
    <col min="2313" max="2313" width="8.7109375" style="109" customWidth="1"/>
    <col min="2314" max="2314" width="25.28515625" style="109" customWidth="1"/>
    <col min="2315" max="2552" width="11.42578125" style="109" customWidth="1"/>
    <col min="2553" max="2553" width="18.140625" style="109" bestFit="1" customWidth="1"/>
    <col min="2554" max="2554" width="11.42578125" style="109" customWidth="1"/>
    <col min="2555" max="2555" width="6.140625" style="109" customWidth="1"/>
    <col min="2556" max="2560" width="25.140625" style="109"/>
    <col min="2561" max="2561" width="3.28515625" style="109" customWidth="1"/>
    <col min="2562" max="2562" width="27.5703125" style="109" customWidth="1"/>
    <col min="2563" max="2563" width="8.7109375" style="109" customWidth="1"/>
    <col min="2564" max="2564" width="27.5703125" style="109" customWidth="1"/>
    <col min="2565" max="2565" width="8.7109375" style="109" customWidth="1"/>
    <col min="2566" max="2566" width="25.140625" style="109"/>
    <col min="2567" max="2567" width="8.7109375" style="109" customWidth="1"/>
    <col min="2568" max="2568" width="27.28515625" style="109" customWidth="1"/>
    <col min="2569" max="2569" width="8.7109375" style="109" customWidth="1"/>
    <col min="2570" max="2570" width="25.28515625" style="109" customWidth="1"/>
    <col min="2571" max="2808" width="11.42578125" style="109" customWidth="1"/>
    <col min="2809" max="2809" width="18.140625" style="109" bestFit="1" customWidth="1"/>
    <col min="2810" max="2810" width="11.42578125" style="109" customWidth="1"/>
    <col min="2811" max="2811" width="6.140625" style="109" customWidth="1"/>
    <col min="2812" max="2816" width="25.140625" style="109"/>
    <col min="2817" max="2817" width="3.28515625" style="109" customWidth="1"/>
    <col min="2818" max="2818" width="27.5703125" style="109" customWidth="1"/>
    <col min="2819" max="2819" width="8.7109375" style="109" customWidth="1"/>
    <col min="2820" max="2820" width="27.5703125" style="109" customWidth="1"/>
    <col min="2821" max="2821" width="8.7109375" style="109" customWidth="1"/>
    <col min="2822" max="2822" width="25.140625" style="109"/>
    <col min="2823" max="2823" width="8.7109375" style="109" customWidth="1"/>
    <col min="2824" max="2824" width="27.28515625" style="109" customWidth="1"/>
    <col min="2825" max="2825" width="8.7109375" style="109" customWidth="1"/>
    <col min="2826" max="2826" width="25.28515625" style="109" customWidth="1"/>
    <col min="2827" max="3064" width="11.42578125" style="109" customWidth="1"/>
    <col min="3065" max="3065" width="18.140625" style="109" bestFit="1" customWidth="1"/>
    <col min="3066" max="3066" width="11.42578125" style="109" customWidth="1"/>
    <col min="3067" max="3067" width="6.140625" style="109" customWidth="1"/>
    <col min="3068" max="3072" width="25.140625" style="109"/>
    <col min="3073" max="3073" width="3.28515625" style="109" customWidth="1"/>
    <col min="3074" max="3074" width="27.5703125" style="109" customWidth="1"/>
    <col min="3075" max="3075" width="8.7109375" style="109" customWidth="1"/>
    <col min="3076" max="3076" width="27.5703125" style="109" customWidth="1"/>
    <col min="3077" max="3077" width="8.7109375" style="109" customWidth="1"/>
    <col min="3078" max="3078" width="25.140625" style="109"/>
    <col min="3079" max="3079" width="8.7109375" style="109" customWidth="1"/>
    <col min="3080" max="3080" width="27.28515625" style="109" customWidth="1"/>
    <col min="3081" max="3081" width="8.7109375" style="109" customWidth="1"/>
    <col min="3082" max="3082" width="25.28515625" style="109" customWidth="1"/>
    <col min="3083" max="3320" width="11.42578125" style="109" customWidth="1"/>
    <col min="3321" max="3321" width="18.140625" style="109" bestFit="1" customWidth="1"/>
    <col min="3322" max="3322" width="11.42578125" style="109" customWidth="1"/>
    <col min="3323" max="3323" width="6.140625" style="109" customWidth="1"/>
    <col min="3324" max="3328" width="25.140625" style="109"/>
    <col min="3329" max="3329" width="3.28515625" style="109" customWidth="1"/>
    <col min="3330" max="3330" width="27.5703125" style="109" customWidth="1"/>
    <col min="3331" max="3331" width="8.7109375" style="109" customWidth="1"/>
    <col min="3332" max="3332" width="27.5703125" style="109" customWidth="1"/>
    <col min="3333" max="3333" width="8.7109375" style="109" customWidth="1"/>
    <col min="3334" max="3334" width="25.140625" style="109"/>
    <col min="3335" max="3335" width="8.7109375" style="109" customWidth="1"/>
    <col min="3336" max="3336" width="27.28515625" style="109" customWidth="1"/>
    <col min="3337" max="3337" width="8.7109375" style="109" customWidth="1"/>
    <col min="3338" max="3338" width="25.28515625" style="109" customWidth="1"/>
    <col min="3339" max="3576" width="11.42578125" style="109" customWidth="1"/>
    <col min="3577" max="3577" width="18.140625" style="109" bestFit="1" customWidth="1"/>
    <col min="3578" max="3578" width="11.42578125" style="109" customWidth="1"/>
    <col min="3579" max="3579" width="6.140625" style="109" customWidth="1"/>
    <col min="3580" max="3584" width="25.140625" style="109"/>
    <col min="3585" max="3585" width="3.28515625" style="109" customWidth="1"/>
    <col min="3586" max="3586" width="27.5703125" style="109" customWidth="1"/>
    <col min="3587" max="3587" width="8.7109375" style="109" customWidth="1"/>
    <col min="3588" max="3588" width="27.5703125" style="109" customWidth="1"/>
    <col min="3589" max="3589" width="8.7109375" style="109" customWidth="1"/>
    <col min="3590" max="3590" width="25.140625" style="109"/>
    <col min="3591" max="3591" width="8.7109375" style="109" customWidth="1"/>
    <col min="3592" max="3592" width="27.28515625" style="109" customWidth="1"/>
    <col min="3593" max="3593" width="8.7109375" style="109" customWidth="1"/>
    <col min="3594" max="3594" width="25.28515625" style="109" customWidth="1"/>
    <col min="3595" max="3832" width="11.42578125" style="109" customWidth="1"/>
    <col min="3833" max="3833" width="18.140625" style="109" bestFit="1" customWidth="1"/>
    <col min="3834" max="3834" width="11.42578125" style="109" customWidth="1"/>
    <col min="3835" max="3835" width="6.140625" style="109" customWidth="1"/>
    <col min="3836" max="3840" width="25.140625" style="109"/>
    <col min="3841" max="3841" width="3.28515625" style="109" customWidth="1"/>
    <col min="3842" max="3842" width="27.5703125" style="109" customWidth="1"/>
    <col min="3843" max="3843" width="8.7109375" style="109" customWidth="1"/>
    <col min="3844" max="3844" width="27.5703125" style="109" customWidth="1"/>
    <col min="3845" max="3845" width="8.7109375" style="109" customWidth="1"/>
    <col min="3846" max="3846" width="25.140625" style="109"/>
    <col min="3847" max="3847" width="8.7109375" style="109" customWidth="1"/>
    <col min="3848" max="3848" width="27.28515625" style="109" customWidth="1"/>
    <col min="3849" max="3849" width="8.7109375" style="109" customWidth="1"/>
    <col min="3850" max="3850" width="25.28515625" style="109" customWidth="1"/>
    <col min="3851" max="4088" width="11.42578125" style="109" customWidth="1"/>
    <col min="4089" max="4089" width="18.140625" style="109" bestFit="1" customWidth="1"/>
    <col min="4090" max="4090" width="11.42578125" style="109" customWidth="1"/>
    <col min="4091" max="4091" width="6.140625" style="109" customWidth="1"/>
    <col min="4092" max="4096" width="25.140625" style="109"/>
    <col min="4097" max="4097" width="3.28515625" style="109" customWidth="1"/>
    <col min="4098" max="4098" width="27.5703125" style="109" customWidth="1"/>
    <col min="4099" max="4099" width="8.7109375" style="109" customWidth="1"/>
    <col min="4100" max="4100" width="27.5703125" style="109" customWidth="1"/>
    <col min="4101" max="4101" width="8.7109375" style="109" customWidth="1"/>
    <col min="4102" max="4102" width="25.140625" style="109"/>
    <col min="4103" max="4103" width="8.7109375" style="109" customWidth="1"/>
    <col min="4104" max="4104" width="27.28515625" style="109" customWidth="1"/>
    <col min="4105" max="4105" width="8.7109375" style="109" customWidth="1"/>
    <col min="4106" max="4106" width="25.28515625" style="109" customWidth="1"/>
    <col min="4107" max="4344" width="11.42578125" style="109" customWidth="1"/>
    <col min="4345" max="4345" width="18.140625" style="109" bestFit="1" customWidth="1"/>
    <col min="4346" max="4346" width="11.42578125" style="109" customWidth="1"/>
    <col min="4347" max="4347" width="6.140625" style="109" customWidth="1"/>
    <col min="4348" max="4352" width="25.140625" style="109"/>
    <col min="4353" max="4353" width="3.28515625" style="109" customWidth="1"/>
    <col min="4354" max="4354" width="27.5703125" style="109" customWidth="1"/>
    <col min="4355" max="4355" width="8.7109375" style="109" customWidth="1"/>
    <col min="4356" max="4356" width="27.5703125" style="109" customWidth="1"/>
    <col min="4357" max="4357" width="8.7109375" style="109" customWidth="1"/>
    <col min="4358" max="4358" width="25.140625" style="109"/>
    <col min="4359" max="4359" width="8.7109375" style="109" customWidth="1"/>
    <col min="4360" max="4360" width="27.28515625" style="109" customWidth="1"/>
    <col min="4361" max="4361" width="8.7109375" style="109" customWidth="1"/>
    <col min="4362" max="4362" width="25.28515625" style="109" customWidth="1"/>
    <col min="4363" max="4600" width="11.42578125" style="109" customWidth="1"/>
    <col min="4601" max="4601" width="18.140625" style="109" bestFit="1" customWidth="1"/>
    <col min="4602" max="4602" width="11.42578125" style="109" customWidth="1"/>
    <col min="4603" max="4603" width="6.140625" style="109" customWidth="1"/>
    <col min="4604" max="4608" width="25.140625" style="109"/>
    <col min="4609" max="4609" width="3.28515625" style="109" customWidth="1"/>
    <col min="4610" max="4610" width="27.5703125" style="109" customWidth="1"/>
    <col min="4611" max="4611" width="8.7109375" style="109" customWidth="1"/>
    <col min="4612" max="4612" width="27.5703125" style="109" customWidth="1"/>
    <col min="4613" max="4613" width="8.7109375" style="109" customWidth="1"/>
    <col min="4614" max="4614" width="25.140625" style="109"/>
    <col min="4615" max="4615" width="8.7109375" style="109" customWidth="1"/>
    <col min="4616" max="4616" width="27.28515625" style="109" customWidth="1"/>
    <col min="4617" max="4617" width="8.7109375" style="109" customWidth="1"/>
    <col min="4618" max="4618" width="25.28515625" style="109" customWidth="1"/>
    <col min="4619" max="4856" width="11.42578125" style="109" customWidth="1"/>
    <col min="4857" max="4857" width="18.140625" style="109" bestFit="1" customWidth="1"/>
    <col min="4858" max="4858" width="11.42578125" style="109" customWidth="1"/>
    <col min="4859" max="4859" width="6.140625" style="109" customWidth="1"/>
    <col min="4860" max="4864" width="25.140625" style="109"/>
    <col min="4865" max="4865" width="3.28515625" style="109" customWidth="1"/>
    <col min="4866" max="4866" width="27.5703125" style="109" customWidth="1"/>
    <col min="4867" max="4867" width="8.7109375" style="109" customWidth="1"/>
    <col min="4868" max="4868" width="27.5703125" style="109" customWidth="1"/>
    <col min="4869" max="4869" width="8.7109375" style="109" customWidth="1"/>
    <col min="4870" max="4870" width="25.140625" style="109"/>
    <col min="4871" max="4871" width="8.7109375" style="109" customWidth="1"/>
    <col min="4872" max="4872" width="27.28515625" style="109" customWidth="1"/>
    <col min="4873" max="4873" width="8.7109375" style="109" customWidth="1"/>
    <col min="4874" max="4874" width="25.28515625" style="109" customWidth="1"/>
    <col min="4875" max="5112" width="11.42578125" style="109" customWidth="1"/>
    <col min="5113" max="5113" width="18.140625" style="109" bestFit="1" customWidth="1"/>
    <col min="5114" max="5114" width="11.42578125" style="109" customWidth="1"/>
    <col min="5115" max="5115" width="6.140625" style="109" customWidth="1"/>
    <col min="5116" max="5120" width="25.140625" style="109"/>
    <col min="5121" max="5121" width="3.28515625" style="109" customWidth="1"/>
    <col min="5122" max="5122" width="27.5703125" style="109" customWidth="1"/>
    <col min="5123" max="5123" width="8.7109375" style="109" customWidth="1"/>
    <col min="5124" max="5124" width="27.5703125" style="109" customWidth="1"/>
    <col min="5125" max="5125" width="8.7109375" style="109" customWidth="1"/>
    <col min="5126" max="5126" width="25.140625" style="109"/>
    <col min="5127" max="5127" width="8.7109375" style="109" customWidth="1"/>
    <col min="5128" max="5128" width="27.28515625" style="109" customWidth="1"/>
    <col min="5129" max="5129" width="8.7109375" style="109" customWidth="1"/>
    <col min="5130" max="5130" width="25.28515625" style="109" customWidth="1"/>
    <col min="5131" max="5368" width="11.42578125" style="109" customWidth="1"/>
    <col min="5369" max="5369" width="18.140625" style="109" bestFit="1" customWidth="1"/>
    <col min="5370" max="5370" width="11.42578125" style="109" customWidth="1"/>
    <col min="5371" max="5371" width="6.140625" style="109" customWidth="1"/>
    <col min="5372" max="5376" width="25.140625" style="109"/>
    <col min="5377" max="5377" width="3.28515625" style="109" customWidth="1"/>
    <col min="5378" max="5378" width="27.5703125" style="109" customWidth="1"/>
    <col min="5379" max="5379" width="8.7109375" style="109" customWidth="1"/>
    <col min="5380" max="5380" width="27.5703125" style="109" customWidth="1"/>
    <col min="5381" max="5381" width="8.7109375" style="109" customWidth="1"/>
    <col min="5382" max="5382" width="25.140625" style="109"/>
    <col min="5383" max="5383" width="8.7109375" style="109" customWidth="1"/>
    <col min="5384" max="5384" width="27.28515625" style="109" customWidth="1"/>
    <col min="5385" max="5385" width="8.7109375" style="109" customWidth="1"/>
    <col min="5386" max="5386" width="25.28515625" style="109" customWidth="1"/>
    <col min="5387" max="5624" width="11.42578125" style="109" customWidth="1"/>
    <col min="5625" max="5625" width="18.140625" style="109" bestFit="1" customWidth="1"/>
    <col min="5626" max="5626" width="11.42578125" style="109" customWidth="1"/>
    <col min="5627" max="5627" width="6.140625" style="109" customWidth="1"/>
    <col min="5628" max="5632" width="25.140625" style="109"/>
    <col min="5633" max="5633" width="3.28515625" style="109" customWidth="1"/>
    <col min="5634" max="5634" width="27.5703125" style="109" customWidth="1"/>
    <col min="5635" max="5635" width="8.7109375" style="109" customWidth="1"/>
    <col min="5636" max="5636" width="27.5703125" style="109" customWidth="1"/>
    <col min="5637" max="5637" width="8.7109375" style="109" customWidth="1"/>
    <col min="5638" max="5638" width="25.140625" style="109"/>
    <col min="5639" max="5639" width="8.7109375" style="109" customWidth="1"/>
    <col min="5640" max="5640" width="27.28515625" style="109" customWidth="1"/>
    <col min="5641" max="5641" width="8.7109375" style="109" customWidth="1"/>
    <col min="5642" max="5642" width="25.28515625" style="109" customWidth="1"/>
    <col min="5643" max="5880" width="11.42578125" style="109" customWidth="1"/>
    <col min="5881" max="5881" width="18.140625" style="109" bestFit="1" customWidth="1"/>
    <col min="5882" max="5882" width="11.42578125" style="109" customWidth="1"/>
    <col min="5883" max="5883" width="6.140625" style="109" customWidth="1"/>
    <col min="5884" max="5888" width="25.140625" style="109"/>
    <col min="5889" max="5889" width="3.28515625" style="109" customWidth="1"/>
    <col min="5890" max="5890" width="27.5703125" style="109" customWidth="1"/>
    <col min="5891" max="5891" width="8.7109375" style="109" customWidth="1"/>
    <col min="5892" max="5892" width="27.5703125" style="109" customWidth="1"/>
    <col min="5893" max="5893" width="8.7109375" style="109" customWidth="1"/>
    <col min="5894" max="5894" width="25.140625" style="109"/>
    <col min="5895" max="5895" width="8.7109375" style="109" customWidth="1"/>
    <col min="5896" max="5896" width="27.28515625" style="109" customWidth="1"/>
    <col min="5897" max="5897" width="8.7109375" style="109" customWidth="1"/>
    <col min="5898" max="5898" width="25.28515625" style="109" customWidth="1"/>
    <col min="5899" max="6136" width="11.42578125" style="109" customWidth="1"/>
    <col min="6137" max="6137" width="18.140625" style="109" bestFit="1" customWidth="1"/>
    <col min="6138" max="6138" width="11.42578125" style="109" customWidth="1"/>
    <col min="6139" max="6139" width="6.140625" style="109" customWidth="1"/>
    <col min="6140" max="6144" width="25.140625" style="109"/>
    <col min="6145" max="6145" width="3.28515625" style="109" customWidth="1"/>
    <col min="6146" max="6146" width="27.5703125" style="109" customWidth="1"/>
    <col min="6147" max="6147" width="8.7109375" style="109" customWidth="1"/>
    <col min="6148" max="6148" width="27.5703125" style="109" customWidth="1"/>
    <col min="6149" max="6149" width="8.7109375" style="109" customWidth="1"/>
    <col min="6150" max="6150" width="25.140625" style="109"/>
    <col min="6151" max="6151" width="8.7109375" style="109" customWidth="1"/>
    <col min="6152" max="6152" width="27.28515625" style="109" customWidth="1"/>
    <col min="6153" max="6153" width="8.7109375" style="109" customWidth="1"/>
    <col min="6154" max="6154" width="25.28515625" style="109" customWidth="1"/>
    <col min="6155" max="6392" width="11.42578125" style="109" customWidth="1"/>
    <col min="6393" max="6393" width="18.140625" style="109" bestFit="1" customWidth="1"/>
    <col min="6394" max="6394" width="11.42578125" style="109" customWidth="1"/>
    <col min="6395" max="6395" width="6.140625" style="109" customWidth="1"/>
    <col min="6396" max="6400" width="25.140625" style="109"/>
    <col min="6401" max="6401" width="3.28515625" style="109" customWidth="1"/>
    <col min="6402" max="6402" width="27.5703125" style="109" customWidth="1"/>
    <col min="6403" max="6403" width="8.7109375" style="109" customWidth="1"/>
    <col min="6404" max="6404" width="27.5703125" style="109" customWidth="1"/>
    <col min="6405" max="6405" width="8.7109375" style="109" customWidth="1"/>
    <col min="6406" max="6406" width="25.140625" style="109"/>
    <col min="6407" max="6407" width="8.7109375" style="109" customWidth="1"/>
    <col min="6408" max="6408" width="27.28515625" style="109" customWidth="1"/>
    <col min="6409" max="6409" width="8.7109375" style="109" customWidth="1"/>
    <col min="6410" max="6410" width="25.28515625" style="109" customWidth="1"/>
    <col min="6411" max="6648" width="11.42578125" style="109" customWidth="1"/>
    <col min="6649" max="6649" width="18.140625" style="109" bestFit="1" customWidth="1"/>
    <col min="6650" max="6650" width="11.42578125" style="109" customWidth="1"/>
    <col min="6651" max="6651" width="6.140625" style="109" customWidth="1"/>
    <col min="6652" max="6656" width="25.140625" style="109"/>
    <col min="6657" max="6657" width="3.28515625" style="109" customWidth="1"/>
    <col min="6658" max="6658" width="27.5703125" style="109" customWidth="1"/>
    <col min="6659" max="6659" width="8.7109375" style="109" customWidth="1"/>
    <col min="6660" max="6660" width="27.5703125" style="109" customWidth="1"/>
    <col min="6661" max="6661" width="8.7109375" style="109" customWidth="1"/>
    <col min="6662" max="6662" width="25.140625" style="109"/>
    <col min="6663" max="6663" width="8.7109375" style="109" customWidth="1"/>
    <col min="6664" max="6664" width="27.28515625" style="109" customWidth="1"/>
    <col min="6665" max="6665" width="8.7109375" style="109" customWidth="1"/>
    <col min="6666" max="6666" width="25.28515625" style="109" customWidth="1"/>
    <col min="6667" max="6904" width="11.42578125" style="109" customWidth="1"/>
    <col min="6905" max="6905" width="18.140625" style="109" bestFit="1" customWidth="1"/>
    <col min="6906" max="6906" width="11.42578125" style="109" customWidth="1"/>
    <col min="6907" max="6907" width="6.140625" style="109" customWidth="1"/>
    <col min="6908" max="6912" width="25.140625" style="109"/>
    <col min="6913" max="6913" width="3.28515625" style="109" customWidth="1"/>
    <col min="6914" max="6914" width="27.5703125" style="109" customWidth="1"/>
    <col min="6915" max="6915" width="8.7109375" style="109" customWidth="1"/>
    <col min="6916" max="6916" width="27.5703125" style="109" customWidth="1"/>
    <col min="6917" max="6917" width="8.7109375" style="109" customWidth="1"/>
    <col min="6918" max="6918" width="25.140625" style="109"/>
    <col min="6919" max="6919" width="8.7109375" style="109" customWidth="1"/>
    <col min="6920" max="6920" width="27.28515625" style="109" customWidth="1"/>
    <col min="6921" max="6921" width="8.7109375" style="109" customWidth="1"/>
    <col min="6922" max="6922" width="25.28515625" style="109" customWidth="1"/>
    <col min="6923" max="7160" width="11.42578125" style="109" customWidth="1"/>
    <col min="7161" max="7161" width="18.140625" style="109" bestFit="1" customWidth="1"/>
    <col min="7162" max="7162" width="11.42578125" style="109" customWidth="1"/>
    <col min="7163" max="7163" width="6.140625" style="109" customWidth="1"/>
    <col min="7164" max="7168" width="25.140625" style="109"/>
    <col min="7169" max="7169" width="3.28515625" style="109" customWidth="1"/>
    <col min="7170" max="7170" width="27.5703125" style="109" customWidth="1"/>
    <col min="7171" max="7171" width="8.7109375" style="109" customWidth="1"/>
    <col min="7172" max="7172" width="27.5703125" style="109" customWidth="1"/>
    <col min="7173" max="7173" width="8.7109375" style="109" customWidth="1"/>
    <col min="7174" max="7174" width="25.140625" style="109"/>
    <col min="7175" max="7175" width="8.7109375" style="109" customWidth="1"/>
    <col min="7176" max="7176" width="27.28515625" style="109" customWidth="1"/>
    <col min="7177" max="7177" width="8.7109375" style="109" customWidth="1"/>
    <col min="7178" max="7178" width="25.28515625" style="109" customWidth="1"/>
    <col min="7179" max="7416" width="11.42578125" style="109" customWidth="1"/>
    <col min="7417" max="7417" width="18.140625" style="109" bestFit="1" customWidth="1"/>
    <col min="7418" max="7418" width="11.42578125" style="109" customWidth="1"/>
    <col min="7419" max="7419" width="6.140625" style="109" customWidth="1"/>
    <col min="7420" max="7424" width="25.140625" style="109"/>
    <col min="7425" max="7425" width="3.28515625" style="109" customWidth="1"/>
    <col min="7426" max="7426" width="27.5703125" style="109" customWidth="1"/>
    <col min="7427" max="7427" width="8.7109375" style="109" customWidth="1"/>
    <col min="7428" max="7428" width="27.5703125" style="109" customWidth="1"/>
    <col min="7429" max="7429" width="8.7109375" style="109" customWidth="1"/>
    <col min="7430" max="7430" width="25.140625" style="109"/>
    <col min="7431" max="7431" width="8.7109375" style="109" customWidth="1"/>
    <col min="7432" max="7432" width="27.28515625" style="109" customWidth="1"/>
    <col min="7433" max="7433" width="8.7109375" style="109" customWidth="1"/>
    <col min="7434" max="7434" width="25.28515625" style="109" customWidth="1"/>
    <col min="7435" max="7672" width="11.42578125" style="109" customWidth="1"/>
    <col min="7673" max="7673" width="18.140625" style="109" bestFit="1" customWidth="1"/>
    <col min="7674" max="7674" width="11.42578125" style="109" customWidth="1"/>
    <col min="7675" max="7675" width="6.140625" style="109" customWidth="1"/>
    <col min="7676" max="7680" width="25.140625" style="109"/>
    <col min="7681" max="7681" width="3.28515625" style="109" customWidth="1"/>
    <col min="7682" max="7682" width="27.5703125" style="109" customWidth="1"/>
    <col min="7683" max="7683" width="8.7109375" style="109" customWidth="1"/>
    <col min="7684" max="7684" width="27.5703125" style="109" customWidth="1"/>
    <col min="7685" max="7685" width="8.7109375" style="109" customWidth="1"/>
    <col min="7686" max="7686" width="25.140625" style="109"/>
    <col min="7687" max="7687" width="8.7109375" style="109" customWidth="1"/>
    <col min="7688" max="7688" width="27.28515625" style="109" customWidth="1"/>
    <col min="7689" max="7689" width="8.7109375" style="109" customWidth="1"/>
    <col min="7690" max="7690" width="25.28515625" style="109" customWidth="1"/>
    <col min="7691" max="7928" width="11.42578125" style="109" customWidth="1"/>
    <col min="7929" max="7929" width="18.140625" style="109" bestFit="1" customWidth="1"/>
    <col min="7930" max="7930" width="11.42578125" style="109" customWidth="1"/>
    <col min="7931" max="7931" width="6.140625" style="109" customWidth="1"/>
    <col min="7932" max="7936" width="25.140625" style="109"/>
    <col min="7937" max="7937" width="3.28515625" style="109" customWidth="1"/>
    <col min="7938" max="7938" width="27.5703125" style="109" customWidth="1"/>
    <col min="7939" max="7939" width="8.7109375" style="109" customWidth="1"/>
    <col min="7940" max="7940" width="27.5703125" style="109" customWidth="1"/>
    <col min="7941" max="7941" width="8.7109375" style="109" customWidth="1"/>
    <col min="7942" max="7942" width="25.140625" style="109"/>
    <col min="7943" max="7943" width="8.7109375" style="109" customWidth="1"/>
    <col min="7944" max="7944" width="27.28515625" style="109" customWidth="1"/>
    <col min="7945" max="7945" width="8.7109375" style="109" customWidth="1"/>
    <col min="7946" max="7946" width="25.28515625" style="109" customWidth="1"/>
    <col min="7947" max="8184" width="11.42578125" style="109" customWidth="1"/>
    <col min="8185" max="8185" width="18.140625" style="109" bestFit="1" customWidth="1"/>
    <col min="8186" max="8186" width="11.42578125" style="109" customWidth="1"/>
    <col min="8187" max="8187" width="6.140625" style="109" customWidth="1"/>
    <col min="8188" max="8192" width="25.140625" style="109"/>
    <col min="8193" max="8193" width="3.28515625" style="109" customWidth="1"/>
    <col min="8194" max="8194" width="27.5703125" style="109" customWidth="1"/>
    <col min="8195" max="8195" width="8.7109375" style="109" customWidth="1"/>
    <col min="8196" max="8196" width="27.5703125" style="109" customWidth="1"/>
    <col min="8197" max="8197" width="8.7109375" style="109" customWidth="1"/>
    <col min="8198" max="8198" width="25.140625" style="109"/>
    <col min="8199" max="8199" width="8.7109375" style="109" customWidth="1"/>
    <col min="8200" max="8200" width="27.28515625" style="109" customWidth="1"/>
    <col min="8201" max="8201" width="8.7109375" style="109" customWidth="1"/>
    <col min="8202" max="8202" width="25.28515625" style="109" customWidth="1"/>
    <col min="8203" max="8440" width="11.42578125" style="109" customWidth="1"/>
    <col min="8441" max="8441" width="18.140625" style="109" bestFit="1" customWidth="1"/>
    <col min="8442" max="8442" width="11.42578125" style="109" customWidth="1"/>
    <col min="8443" max="8443" width="6.140625" style="109" customWidth="1"/>
    <col min="8444" max="8448" width="25.140625" style="109"/>
    <col min="8449" max="8449" width="3.28515625" style="109" customWidth="1"/>
    <col min="8450" max="8450" width="27.5703125" style="109" customWidth="1"/>
    <col min="8451" max="8451" width="8.7109375" style="109" customWidth="1"/>
    <col min="8452" max="8452" width="27.5703125" style="109" customWidth="1"/>
    <col min="8453" max="8453" width="8.7109375" style="109" customWidth="1"/>
    <col min="8454" max="8454" width="25.140625" style="109"/>
    <col min="8455" max="8455" width="8.7109375" style="109" customWidth="1"/>
    <col min="8456" max="8456" width="27.28515625" style="109" customWidth="1"/>
    <col min="8457" max="8457" width="8.7109375" style="109" customWidth="1"/>
    <col min="8458" max="8458" width="25.28515625" style="109" customWidth="1"/>
    <col min="8459" max="8696" width="11.42578125" style="109" customWidth="1"/>
    <col min="8697" max="8697" width="18.140625" style="109" bestFit="1" customWidth="1"/>
    <col min="8698" max="8698" width="11.42578125" style="109" customWidth="1"/>
    <col min="8699" max="8699" width="6.140625" style="109" customWidth="1"/>
    <col min="8700" max="8704" width="25.140625" style="109"/>
    <col min="8705" max="8705" width="3.28515625" style="109" customWidth="1"/>
    <col min="8706" max="8706" width="27.5703125" style="109" customWidth="1"/>
    <col min="8707" max="8707" width="8.7109375" style="109" customWidth="1"/>
    <col min="8708" max="8708" width="27.5703125" style="109" customWidth="1"/>
    <col min="8709" max="8709" width="8.7109375" style="109" customWidth="1"/>
    <col min="8710" max="8710" width="25.140625" style="109"/>
    <col min="8711" max="8711" width="8.7109375" style="109" customWidth="1"/>
    <col min="8712" max="8712" width="27.28515625" style="109" customWidth="1"/>
    <col min="8713" max="8713" width="8.7109375" style="109" customWidth="1"/>
    <col min="8714" max="8714" width="25.28515625" style="109" customWidth="1"/>
    <col min="8715" max="8952" width="11.42578125" style="109" customWidth="1"/>
    <col min="8953" max="8953" width="18.140625" style="109" bestFit="1" customWidth="1"/>
    <col min="8954" max="8954" width="11.42578125" style="109" customWidth="1"/>
    <col min="8955" max="8955" width="6.140625" style="109" customWidth="1"/>
    <col min="8956" max="8960" width="25.140625" style="109"/>
    <col min="8961" max="8961" width="3.28515625" style="109" customWidth="1"/>
    <col min="8962" max="8962" width="27.5703125" style="109" customWidth="1"/>
    <col min="8963" max="8963" width="8.7109375" style="109" customWidth="1"/>
    <col min="8964" max="8964" width="27.5703125" style="109" customWidth="1"/>
    <col min="8965" max="8965" width="8.7109375" style="109" customWidth="1"/>
    <col min="8966" max="8966" width="25.140625" style="109"/>
    <col min="8967" max="8967" width="8.7109375" style="109" customWidth="1"/>
    <col min="8968" max="8968" width="27.28515625" style="109" customWidth="1"/>
    <col min="8969" max="8969" width="8.7109375" style="109" customWidth="1"/>
    <col min="8970" max="8970" width="25.28515625" style="109" customWidth="1"/>
    <col min="8971" max="9208" width="11.42578125" style="109" customWidth="1"/>
    <col min="9209" max="9209" width="18.140625" style="109" bestFit="1" customWidth="1"/>
    <col min="9210" max="9210" width="11.42578125" style="109" customWidth="1"/>
    <col min="9211" max="9211" width="6.140625" style="109" customWidth="1"/>
    <col min="9212" max="9216" width="25.140625" style="109"/>
    <col min="9217" max="9217" width="3.28515625" style="109" customWidth="1"/>
    <col min="9218" max="9218" width="27.5703125" style="109" customWidth="1"/>
    <col min="9219" max="9219" width="8.7109375" style="109" customWidth="1"/>
    <col min="9220" max="9220" width="27.5703125" style="109" customWidth="1"/>
    <col min="9221" max="9221" width="8.7109375" style="109" customWidth="1"/>
    <col min="9222" max="9222" width="25.140625" style="109"/>
    <col min="9223" max="9223" width="8.7109375" style="109" customWidth="1"/>
    <col min="9224" max="9224" width="27.28515625" style="109" customWidth="1"/>
    <col min="9225" max="9225" width="8.7109375" style="109" customWidth="1"/>
    <col min="9226" max="9226" width="25.28515625" style="109" customWidth="1"/>
    <col min="9227" max="9464" width="11.42578125" style="109" customWidth="1"/>
    <col min="9465" max="9465" width="18.140625" style="109" bestFit="1" customWidth="1"/>
    <col min="9466" max="9466" width="11.42578125" style="109" customWidth="1"/>
    <col min="9467" max="9467" width="6.140625" style="109" customWidth="1"/>
    <col min="9468" max="9472" width="25.140625" style="109"/>
    <col min="9473" max="9473" width="3.28515625" style="109" customWidth="1"/>
    <col min="9474" max="9474" width="27.5703125" style="109" customWidth="1"/>
    <col min="9475" max="9475" width="8.7109375" style="109" customWidth="1"/>
    <col min="9476" max="9476" width="27.5703125" style="109" customWidth="1"/>
    <col min="9477" max="9477" width="8.7109375" style="109" customWidth="1"/>
    <col min="9478" max="9478" width="25.140625" style="109"/>
    <col min="9479" max="9479" width="8.7109375" style="109" customWidth="1"/>
    <col min="9480" max="9480" width="27.28515625" style="109" customWidth="1"/>
    <col min="9481" max="9481" width="8.7109375" style="109" customWidth="1"/>
    <col min="9482" max="9482" width="25.28515625" style="109" customWidth="1"/>
    <col min="9483" max="9720" width="11.42578125" style="109" customWidth="1"/>
    <col min="9721" max="9721" width="18.140625" style="109" bestFit="1" customWidth="1"/>
    <col min="9722" max="9722" width="11.42578125" style="109" customWidth="1"/>
    <col min="9723" max="9723" width="6.140625" style="109" customWidth="1"/>
    <col min="9724" max="9728" width="25.140625" style="109"/>
    <col min="9729" max="9729" width="3.28515625" style="109" customWidth="1"/>
    <col min="9730" max="9730" width="27.5703125" style="109" customWidth="1"/>
    <col min="9731" max="9731" width="8.7109375" style="109" customWidth="1"/>
    <col min="9732" max="9732" width="27.5703125" style="109" customWidth="1"/>
    <col min="9733" max="9733" width="8.7109375" style="109" customWidth="1"/>
    <col min="9734" max="9734" width="25.140625" style="109"/>
    <col min="9735" max="9735" width="8.7109375" style="109" customWidth="1"/>
    <col min="9736" max="9736" width="27.28515625" style="109" customWidth="1"/>
    <col min="9737" max="9737" width="8.7109375" style="109" customWidth="1"/>
    <col min="9738" max="9738" width="25.28515625" style="109" customWidth="1"/>
    <col min="9739" max="9976" width="11.42578125" style="109" customWidth="1"/>
    <col min="9977" max="9977" width="18.140625" style="109" bestFit="1" customWidth="1"/>
    <col min="9978" max="9978" width="11.42578125" style="109" customWidth="1"/>
    <col min="9979" max="9979" width="6.140625" style="109" customWidth="1"/>
    <col min="9980" max="9984" width="25.140625" style="109"/>
    <col min="9985" max="9985" width="3.28515625" style="109" customWidth="1"/>
    <col min="9986" max="9986" width="27.5703125" style="109" customWidth="1"/>
    <col min="9987" max="9987" width="8.7109375" style="109" customWidth="1"/>
    <col min="9988" max="9988" width="27.5703125" style="109" customWidth="1"/>
    <col min="9989" max="9989" width="8.7109375" style="109" customWidth="1"/>
    <col min="9990" max="9990" width="25.140625" style="109"/>
    <col min="9991" max="9991" width="8.7109375" style="109" customWidth="1"/>
    <col min="9992" max="9992" width="27.28515625" style="109" customWidth="1"/>
    <col min="9993" max="9993" width="8.7109375" style="109" customWidth="1"/>
    <col min="9994" max="9994" width="25.28515625" style="109" customWidth="1"/>
    <col min="9995" max="10232" width="11.42578125" style="109" customWidth="1"/>
    <col min="10233" max="10233" width="18.140625" style="109" bestFit="1" customWidth="1"/>
    <col min="10234" max="10234" width="11.42578125" style="109" customWidth="1"/>
    <col min="10235" max="10235" width="6.140625" style="109" customWidth="1"/>
    <col min="10236" max="10240" width="25.140625" style="109"/>
    <col min="10241" max="10241" width="3.28515625" style="109" customWidth="1"/>
    <col min="10242" max="10242" width="27.5703125" style="109" customWidth="1"/>
    <col min="10243" max="10243" width="8.7109375" style="109" customWidth="1"/>
    <col min="10244" max="10244" width="27.5703125" style="109" customWidth="1"/>
    <col min="10245" max="10245" width="8.7109375" style="109" customWidth="1"/>
    <col min="10246" max="10246" width="25.140625" style="109"/>
    <col min="10247" max="10247" width="8.7109375" style="109" customWidth="1"/>
    <col min="10248" max="10248" width="27.28515625" style="109" customWidth="1"/>
    <col min="10249" max="10249" width="8.7109375" style="109" customWidth="1"/>
    <col min="10250" max="10250" width="25.28515625" style="109" customWidth="1"/>
    <col min="10251" max="10488" width="11.42578125" style="109" customWidth="1"/>
    <col min="10489" max="10489" width="18.140625" style="109" bestFit="1" customWidth="1"/>
    <col min="10490" max="10490" width="11.42578125" style="109" customWidth="1"/>
    <col min="10491" max="10491" width="6.140625" style="109" customWidth="1"/>
    <col min="10492" max="10496" width="25.140625" style="109"/>
    <col min="10497" max="10497" width="3.28515625" style="109" customWidth="1"/>
    <col min="10498" max="10498" width="27.5703125" style="109" customWidth="1"/>
    <col min="10499" max="10499" width="8.7109375" style="109" customWidth="1"/>
    <col min="10500" max="10500" width="27.5703125" style="109" customWidth="1"/>
    <col min="10501" max="10501" width="8.7109375" style="109" customWidth="1"/>
    <col min="10502" max="10502" width="25.140625" style="109"/>
    <col min="10503" max="10503" width="8.7109375" style="109" customWidth="1"/>
    <col min="10504" max="10504" width="27.28515625" style="109" customWidth="1"/>
    <col min="10505" max="10505" width="8.7109375" style="109" customWidth="1"/>
    <col min="10506" max="10506" width="25.28515625" style="109" customWidth="1"/>
    <col min="10507" max="10744" width="11.42578125" style="109" customWidth="1"/>
    <col min="10745" max="10745" width="18.140625" style="109" bestFit="1" customWidth="1"/>
    <col min="10746" max="10746" width="11.42578125" style="109" customWidth="1"/>
    <col min="10747" max="10747" width="6.140625" style="109" customWidth="1"/>
    <col min="10748" max="10752" width="25.140625" style="109"/>
    <col min="10753" max="10753" width="3.28515625" style="109" customWidth="1"/>
    <col min="10754" max="10754" width="27.5703125" style="109" customWidth="1"/>
    <col min="10755" max="10755" width="8.7109375" style="109" customWidth="1"/>
    <col min="10756" max="10756" width="27.5703125" style="109" customWidth="1"/>
    <col min="10757" max="10757" width="8.7109375" style="109" customWidth="1"/>
    <col min="10758" max="10758" width="25.140625" style="109"/>
    <col min="10759" max="10759" width="8.7109375" style="109" customWidth="1"/>
    <col min="10760" max="10760" width="27.28515625" style="109" customWidth="1"/>
    <col min="10761" max="10761" width="8.7109375" style="109" customWidth="1"/>
    <col min="10762" max="10762" width="25.28515625" style="109" customWidth="1"/>
    <col min="10763" max="11000" width="11.42578125" style="109" customWidth="1"/>
    <col min="11001" max="11001" width="18.140625" style="109" bestFit="1" customWidth="1"/>
    <col min="11002" max="11002" width="11.42578125" style="109" customWidth="1"/>
    <col min="11003" max="11003" width="6.140625" style="109" customWidth="1"/>
    <col min="11004" max="11008" width="25.140625" style="109"/>
    <col min="11009" max="11009" width="3.28515625" style="109" customWidth="1"/>
    <col min="11010" max="11010" width="27.5703125" style="109" customWidth="1"/>
    <col min="11011" max="11011" width="8.7109375" style="109" customWidth="1"/>
    <col min="11012" max="11012" width="27.5703125" style="109" customWidth="1"/>
    <col min="11013" max="11013" width="8.7109375" style="109" customWidth="1"/>
    <col min="11014" max="11014" width="25.140625" style="109"/>
    <col min="11015" max="11015" width="8.7109375" style="109" customWidth="1"/>
    <col min="11016" max="11016" width="27.28515625" style="109" customWidth="1"/>
    <col min="11017" max="11017" width="8.7109375" style="109" customWidth="1"/>
    <col min="11018" max="11018" width="25.28515625" style="109" customWidth="1"/>
    <col min="11019" max="11256" width="11.42578125" style="109" customWidth="1"/>
    <col min="11257" max="11257" width="18.140625" style="109" bestFit="1" customWidth="1"/>
    <col min="11258" max="11258" width="11.42578125" style="109" customWidth="1"/>
    <col min="11259" max="11259" width="6.140625" style="109" customWidth="1"/>
    <col min="11260" max="11264" width="25.140625" style="109"/>
    <col min="11265" max="11265" width="3.28515625" style="109" customWidth="1"/>
    <col min="11266" max="11266" width="27.5703125" style="109" customWidth="1"/>
    <col min="11267" max="11267" width="8.7109375" style="109" customWidth="1"/>
    <col min="11268" max="11268" width="27.5703125" style="109" customWidth="1"/>
    <col min="11269" max="11269" width="8.7109375" style="109" customWidth="1"/>
    <col min="11270" max="11270" width="25.140625" style="109"/>
    <col min="11271" max="11271" width="8.7109375" style="109" customWidth="1"/>
    <col min="11272" max="11272" width="27.28515625" style="109" customWidth="1"/>
    <col min="11273" max="11273" width="8.7109375" style="109" customWidth="1"/>
    <col min="11274" max="11274" width="25.28515625" style="109" customWidth="1"/>
    <col min="11275" max="11512" width="11.42578125" style="109" customWidth="1"/>
    <col min="11513" max="11513" width="18.140625" style="109" bestFit="1" customWidth="1"/>
    <col min="11514" max="11514" width="11.42578125" style="109" customWidth="1"/>
    <col min="11515" max="11515" width="6.140625" style="109" customWidth="1"/>
    <col min="11516" max="11520" width="25.140625" style="109"/>
    <col min="11521" max="11521" width="3.28515625" style="109" customWidth="1"/>
    <col min="11522" max="11522" width="27.5703125" style="109" customWidth="1"/>
    <col min="11523" max="11523" width="8.7109375" style="109" customWidth="1"/>
    <col min="11524" max="11524" width="27.5703125" style="109" customWidth="1"/>
    <col min="11525" max="11525" width="8.7109375" style="109" customWidth="1"/>
    <col min="11526" max="11526" width="25.140625" style="109"/>
    <col min="11527" max="11527" width="8.7109375" style="109" customWidth="1"/>
    <col min="11528" max="11528" width="27.28515625" style="109" customWidth="1"/>
    <col min="11529" max="11529" width="8.7109375" style="109" customWidth="1"/>
    <col min="11530" max="11530" width="25.28515625" style="109" customWidth="1"/>
    <col min="11531" max="11768" width="11.42578125" style="109" customWidth="1"/>
    <col min="11769" max="11769" width="18.140625" style="109" bestFit="1" customWidth="1"/>
    <col min="11770" max="11770" width="11.42578125" style="109" customWidth="1"/>
    <col min="11771" max="11771" width="6.140625" style="109" customWidth="1"/>
    <col min="11772" max="11776" width="25.140625" style="109"/>
    <col min="11777" max="11777" width="3.28515625" style="109" customWidth="1"/>
    <col min="11778" max="11778" width="27.5703125" style="109" customWidth="1"/>
    <col min="11779" max="11779" width="8.7109375" style="109" customWidth="1"/>
    <col min="11780" max="11780" width="27.5703125" style="109" customWidth="1"/>
    <col min="11781" max="11781" width="8.7109375" style="109" customWidth="1"/>
    <col min="11782" max="11782" width="25.140625" style="109"/>
    <col min="11783" max="11783" width="8.7109375" style="109" customWidth="1"/>
    <col min="11784" max="11784" width="27.28515625" style="109" customWidth="1"/>
    <col min="11785" max="11785" width="8.7109375" style="109" customWidth="1"/>
    <col min="11786" max="11786" width="25.28515625" style="109" customWidth="1"/>
    <col min="11787" max="12024" width="11.42578125" style="109" customWidth="1"/>
    <col min="12025" max="12025" width="18.140625" style="109" bestFit="1" customWidth="1"/>
    <col min="12026" max="12026" width="11.42578125" style="109" customWidth="1"/>
    <col min="12027" max="12027" width="6.140625" style="109" customWidth="1"/>
    <col min="12028" max="12032" width="25.140625" style="109"/>
    <col min="12033" max="12033" width="3.28515625" style="109" customWidth="1"/>
    <col min="12034" max="12034" width="27.5703125" style="109" customWidth="1"/>
    <col min="12035" max="12035" width="8.7109375" style="109" customWidth="1"/>
    <col min="12036" max="12036" width="27.5703125" style="109" customWidth="1"/>
    <col min="12037" max="12037" width="8.7109375" style="109" customWidth="1"/>
    <col min="12038" max="12038" width="25.140625" style="109"/>
    <col min="12039" max="12039" width="8.7109375" style="109" customWidth="1"/>
    <col min="12040" max="12040" width="27.28515625" style="109" customWidth="1"/>
    <col min="12041" max="12041" width="8.7109375" style="109" customWidth="1"/>
    <col min="12042" max="12042" width="25.28515625" style="109" customWidth="1"/>
    <col min="12043" max="12280" width="11.42578125" style="109" customWidth="1"/>
    <col min="12281" max="12281" width="18.140625" style="109" bestFit="1" customWidth="1"/>
    <col min="12282" max="12282" width="11.42578125" style="109" customWidth="1"/>
    <col min="12283" max="12283" width="6.140625" style="109" customWidth="1"/>
    <col min="12284" max="12288" width="25.140625" style="109"/>
    <col min="12289" max="12289" width="3.28515625" style="109" customWidth="1"/>
    <col min="12290" max="12290" width="27.5703125" style="109" customWidth="1"/>
    <col min="12291" max="12291" width="8.7109375" style="109" customWidth="1"/>
    <col min="12292" max="12292" width="27.5703125" style="109" customWidth="1"/>
    <col min="12293" max="12293" width="8.7109375" style="109" customWidth="1"/>
    <col min="12294" max="12294" width="25.140625" style="109"/>
    <col min="12295" max="12295" width="8.7109375" style="109" customWidth="1"/>
    <col min="12296" max="12296" width="27.28515625" style="109" customWidth="1"/>
    <col min="12297" max="12297" width="8.7109375" style="109" customWidth="1"/>
    <col min="12298" max="12298" width="25.28515625" style="109" customWidth="1"/>
    <col min="12299" max="12536" width="11.42578125" style="109" customWidth="1"/>
    <col min="12537" max="12537" width="18.140625" style="109" bestFit="1" customWidth="1"/>
    <col min="12538" max="12538" width="11.42578125" style="109" customWidth="1"/>
    <col min="12539" max="12539" width="6.140625" style="109" customWidth="1"/>
    <col min="12540" max="12544" width="25.140625" style="109"/>
    <col min="12545" max="12545" width="3.28515625" style="109" customWidth="1"/>
    <col min="12546" max="12546" width="27.5703125" style="109" customWidth="1"/>
    <col min="12547" max="12547" width="8.7109375" style="109" customWidth="1"/>
    <col min="12548" max="12548" width="27.5703125" style="109" customWidth="1"/>
    <col min="12549" max="12549" width="8.7109375" style="109" customWidth="1"/>
    <col min="12550" max="12550" width="25.140625" style="109"/>
    <col min="12551" max="12551" width="8.7109375" style="109" customWidth="1"/>
    <col min="12552" max="12552" width="27.28515625" style="109" customWidth="1"/>
    <col min="12553" max="12553" width="8.7109375" style="109" customWidth="1"/>
    <col min="12554" max="12554" width="25.28515625" style="109" customWidth="1"/>
    <col min="12555" max="12792" width="11.42578125" style="109" customWidth="1"/>
    <col min="12793" max="12793" width="18.140625" style="109" bestFit="1" customWidth="1"/>
    <col min="12794" max="12794" width="11.42578125" style="109" customWidth="1"/>
    <col min="12795" max="12795" width="6.140625" style="109" customWidth="1"/>
    <col min="12796" max="12800" width="25.140625" style="109"/>
    <col min="12801" max="12801" width="3.28515625" style="109" customWidth="1"/>
    <col min="12802" max="12802" width="27.5703125" style="109" customWidth="1"/>
    <col min="12803" max="12803" width="8.7109375" style="109" customWidth="1"/>
    <col min="12804" max="12804" width="27.5703125" style="109" customWidth="1"/>
    <col min="12805" max="12805" width="8.7109375" style="109" customWidth="1"/>
    <col min="12806" max="12806" width="25.140625" style="109"/>
    <col min="12807" max="12807" width="8.7109375" style="109" customWidth="1"/>
    <col min="12808" max="12808" width="27.28515625" style="109" customWidth="1"/>
    <col min="12809" max="12809" width="8.7109375" style="109" customWidth="1"/>
    <col min="12810" max="12810" width="25.28515625" style="109" customWidth="1"/>
    <col min="12811" max="13048" width="11.42578125" style="109" customWidth="1"/>
    <col min="13049" max="13049" width="18.140625" style="109" bestFit="1" customWidth="1"/>
    <col min="13050" max="13050" width="11.42578125" style="109" customWidth="1"/>
    <col min="13051" max="13051" width="6.140625" style="109" customWidth="1"/>
    <col min="13052" max="13056" width="25.140625" style="109"/>
    <col min="13057" max="13057" width="3.28515625" style="109" customWidth="1"/>
    <col min="13058" max="13058" width="27.5703125" style="109" customWidth="1"/>
    <col min="13059" max="13059" width="8.7109375" style="109" customWidth="1"/>
    <col min="13060" max="13060" width="27.5703125" style="109" customWidth="1"/>
    <col min="13061" max="13061" width="8.7109375" style="109" customWidth="1"/>
    <col min="13062" max="13062" width="25.140625" style="109"/>
    <col min="13063" max="13063" width="8.7109375" style="109" customWidth="1"/>
    <col min="13064" max="13064" width="27.28515625" style="109" customWidth="1"/>
    <col min="13065" max="13065" width="8.7109375" style="109" customWidth="1"/>
    <col min="13066" max="13066" width="25.28515625" style="109" customWidth="1"/>
    <col min="13067" max="13304" width="11.42578125" style="109" customWidth="1"/>
    <col min="13305" max="13305" width="18.140625" style="109" bestFit="1" customWidth="1"/>
    <col min="13306" max="13306" width="11.42578125" style="109" customWidth="1"/>
    <col min="13307" max="13307" width="6.140625" style="109" customWidth="1"/>
    <col min="13308" max="13312" width="25.140625" style="109"/>
    <col min="13313" max="13313" width="3.28515625" style="109" customWidth="1"/>
    <col min="13314" max="13314" width="27.5703125" style="109" customWidth="1"/>
    <col min="13315" max="13315" width="8.7109375" style="109" customWidth="1"/>
    <col min="13316" max="13316" width="27.5703125" style="109" customWidth="1"/>
    <col min="13317" max="13317" width="8.7109375" style="109" customWidth="1"/>
    <col min="13318" max="13318" width="25.140625" style="109"/>
    <col min="13319" max="13319" width="8.7109375" style="109" customWidth="1"/>
    <col min="13320" max="13320" width="27.28515625" style="109" customWidth="1"/>
    <col min="13321" max="13321" width="8.7109375" style="109" customWidth="1"/>
    <col min="13322" max="13322" width="25.28515625" style="109" customWidth="1"/>
    <col min="13323" max="13560" width="11.42578125" style="109" customWidth="1"/>
    <col min="13561" max="13561" width="18.140625" style="109" bestFit="1" customWidth="1"/>
    <col min="13562" max="13562" width="11.42578125" style="109" customWidth="1"/>
    <col min="13563" max="13563" width="6.140625" style="109" customWidth="1"/>
    <col min="13564" max="13568" width="25.140625" style="109"/>
    <col min="13569" max="13569" width="3.28515625" style="109" customWidth="1"/>
    <col min="13570" max="13570" width="27.5703125" style="109" customWidth="1"/>
    <col min="13571" max="13571" width="8.7109375" style="109" customWidth="1"/>
    <col min="13572" max="13572" width="27.5703125" style="109" customWidth="1"/>
    <col min="13573" max="13573" width="8.7109375" style="109" customWidth="1"/>
    <col min="13574" max="13574" width="25.140625" style="109"/>
    <col min="13575" max="13575" width="8.7109375" style="109" customWidth="1"/>
    <col min="13576" max="13576" width="27.28515625" style="109" customWidth="1"/>
    <col min="13577" max="13577" width="8.7109375" style="109" customWidth="1"/>
    <col min="13578" max="13578" width="25.28515625" style="109" customWidth="1"/>
    <col min="13579" max="13816" width="11.42578125" style="109" customWidth="1"/>
    <col min="13817" max="13817" width="18.140625" style="109" bestFit="1" customWidth="1"/>
    <col min="13818" max="13818" width="11.42578125" style="109" customWidth="1"/>
    <col min="13819" max="13819" width="6.140625" style="109" customWidth="1"/>
    <col min="13820" max="13824" width="25.140625" style="109"/>
    <col min="13825" max="13825" width="3.28515625" style="109" customWidth="1"/>
    <col min="13826" max="13826" width="27.5703125" style="109" customWidth="1"/>
    <col min="13827" max="13827" width="8.7109375" style="109" customWidth="1"/>
    <col min="13828" max="13828" width="27.5703125" style="109" customWidth="1"/>
    <col min="13829" max="13829" width="8.7109375" style="109" customWidth="1"/>
    <col min="13830" max="13830" width="25.140625" style="109"/>
    <col min="13831" max="13831" width="8.7109375" style="109" customWidth="1"/>
    <col min="13832" max="13832" width="27.28515625" style="109" customWidth="1"/>
    <col min="13833" max="13833" width="8.7109375" style="109" customWidth="1"/>
    <col min="13834" max="13834" width="25.28515625" style="109" customWidth="1"/>
    <col min="13835" max="14072" width="11.42578125" style="109" customWidth="1"/>
    <col min="14073" max="14073" width="18.140625" style="109" bestFit="1" customWidth="1"/>
    <col min="14074" max="14074" width="11.42578125" style="109" customWidth="1"/>
    <col min="14075" max="14075" width="6.140625" style="109" customWidth="1"/>
    <col min="14076" max="14080" width="25.140625" style="109"/>
    <col min="14081" max="14081" width="3.28515625" style="109" customWidth="1"/>
    <col min="14082" max="14082" width="27.5703125" style="109" customWidth="1"/>
    <col min="14083" max="14083" width="8.7109375" style="109" customWidth="1"/>
    <col min="14084" max="14084" width="27.5703125" style="109" customWidth="1"/>
    <col min="14085" max="14085" width="8.7109375" style="109" customWidth="1"/>
    <col min="14086" max="14086" width="25.140625" style="109"/>
    <col min="14087" max="14087" width="8.7109375" style="109" customWidth="1"/>
    <col min="14088" max="14088" width="27.28515625" style="109" customWidth="1"/>
    <col min="14089" max="14089" width="8.7109375" style="109" customWidth="1"/>
    <col min="14090" max="14090" width="25.28515625" style="109" customWidth="1"/>
    <col min="14091" max="14328" width="11.42578125" style="109" customWidth="1"/>
    <col min="14329" max="14329" width="18.140625" style="109" bestFit="1" customWidth="1"/>
    <col min="14330" max="14330" width="11.42578125" style="109" customWidth="1"/>
    <col min="14331" max="14331" width="6.140625" style="109" customWidth="1"/>
    <col min="14332" max="14336" width="25.140625" style="109"/>
    <col min="14337" max="14337" width="3.28515625" style="109" customWidth="1"/>
    <col min="14338" max="14338" width="27.5703125" style="109" customWidth="1"/>
    <col min="14339" max="14339" width="8.7109375" style="109" customWidth="1"/>
    <col min="14340" max="14340" width="27.5703125" style="109" customWidth="1"/>
    <col min="14341" max="14341" width="8.7109375" style="109" customWidth="1"/>
    <col min="14342" max="14342" width="25.140625" style="109"/>
    <col min="14343" max="14343" width="8.7109375" style="109" customWidth="1"/>
    <col min="14344" max="14344" width="27.28515625" style="109" customWidth="1"/>
    <col min="14345" max="14345" width="8.7109375" style="109" customWidth="1"/>
    <col min="14346" max="14346" width="25.28515625" style="109" customWidth="1"/>
    <col min="14347" max="14584" width="11.42578125" style="109" customWidth="1"/>
    <col min="14585" max="14585" width="18.140625" style="109" bestFit="1" customWidth="1"/>
    <col min="14586" max="14586" width="11.42578125" style="109" customWidth="1"/>
    <col min="14587" max="14587" width="6.140625" style="109" customWidth="1"/>
    <col min="14588" max="14592" width="25.140625" style="109"/>
    <col min="14593" max="14593" width="3.28515625" style="109" customWidth="1"/>
    <col min="14594" max="14594" width="27.5703125" style="109" customWidth="1"/>
    <col min="14595" max="14595" width="8.7109375" style="109" customWidth="1"/>
    <col min="14596" max="14596" width="27.5703125" style="109" customWidth="1"/>
    <col min="14597" max="14597" width="8.7109375" style="109" customWidth="1"/>
    <col min="14598" max="14598" width="25.140625" style="109"/>
    <col min="14599" max="14599" width="8.7109375" style="109" customWidth="1"/>
    <col min="14600" max="14600" width="27.28515625" style="109" customWidth="1"/>
    <col min="14601" max="14601" width="8.7109375" style="109" customWidth="1"/>
    <col min="14602" max="14602" width="25.28515625" style="109" customWidth="1"/>
    <col min="14603" max="14840" width="11.42578125" style="109" customWidth="1"/>
    <col min="14841" max="14841" width="18.140625" style="109" bestFit="1" customWidth="1"/>
    <col min="14842" max="14842" width="11.42578125" style="109" customWidth="1"/>
    <col min="14843" max="14843" width="6.140625" style="109" customWidth="1"/>
    <col min="14844" max="14848" width="25.140625" style="109"/>
    <col min="14849" max="14849" width="3.28515625" style="109" customWidth="1"/>
    <col min="14850" max="14850" width="27.5703125" style="109" customWidth="1"/>
    <col min="14851" max="14851" width="8.7109375" style="109" customWidth="1"/>
    <col min="14852" max="14852" width="27.5703125" style="109" customWidth="1"/>
    <col min="14853" max="14853" width="8.7109375" style="109" customWidth="1"/>
    <col min="14854" max="14854" width="25.140625" style="109"/>
    <col min="14855" max="14855" width="8.7109375" style="109" customWidth="1"/>
    <col min="14856" max="14856" width="27.28515625" style="109" customWidth="1"/>
    <col min="14857" max="14857" width="8.7109375" style="109" customWidth="1"/>
    <col min="14858" max="14858" width="25.28515625" style="109" customWidth="1"/>
    <col min="14859" max="15096" width="11.42578125" style="109" customWidth="1"/>
    <col min="15097" max="15097" width="18.140625" style="109" bestFit="1" customWidth="1"/>
    <col min="15098" max="15098" width="11.42578125" style="109" customWidth="1"/>
    <col min="15099" max="15099" width="6.140625" style="109" customWidth="1"/>
    <col min="15100" max="15104" width="25.140625" style="109"/>
    <col min="15105" max="15105" width="3.28515625" style="109" customWidth="1"/>
    <col min="15106" max="15106" width="27.5703125" style="109" customWidth="1"/>
    <col min="15107" max="15107" width="8.7109375" style="109" customWidth="1"/>
    <col min="15108" max="15108" width="27.5703125" style="109" customWidth="1"/>
    <col min="15109" max="15109" width="8.7109375" style="109" customWidth="1"/>
    <col min="15110" max="15110" width="25.140625" style="109"/>
    <col min="15111" max="15111" width="8.7109375" style="109" customWidth="1"/>
    <col min="15112" max="15112" width="27.28515625" style="109" customWidth="1"/>
    <col min="15113" max="15113" width="8.7109375" style="109" customWidth="1"/>
    <col min="15114" max="15114" width="25.28515625" style="109" customWidth="1"/>
    <col min="15115" max="15352" width="11.42578125" style="109" customWidth="1"/>
    <col min="15353" max="15353" width="18.140625" style="109" bestFit="1" customWidth="1"/>
    <col min="15354" max="15354" width="11.42578125" style="109" customWidth="1"/>
    <col min="15355" max="15355" width="6.140625" style="109" customWidth="1"/>
    <col min="15356" max="15360" width="25.140625" style="109"/>
    <col min="15361" max="15361" width="3.28515625" style="109" customWidth="1"/>
    <col min="15362" max="15362" width="27.5703125" style="109" customWidth="1"/>
    <col min="15363" max="15363" width="8.7109375" style="109" customWidth="1"/>
    <col min="15364" max="15364" width="27.5703125" style="109" customWidth="1"/>
    <col min="15365" max="15365" width="8.7109375" style="109" customWidth="1"/>
    <col min="15366" max="15366" width="25.140625" style="109"/>
    <col min="15367" max="15367" width="8.7109375" style="109" customWidth="1"/>
    <col min="15368" max="15368" width="27.28515625" style="109" customWidth="1"/>
    <col min="15369" max="15369" width="8.7109375" style="109" customWidth="1"/>
    <col min="15370" max="15370" width="25.28515625" style="109" customWidth="1"/>
    <col min="15371" max="15608" width="11.42578125" style="109" customWidth="1"/>
    <col min="15609" max="15609" width="18.140625" style="109" bestFit="1" customWidth="1"/>
    <col min="15610" max="15610" width="11.42578125" style="109" customWidth="1"/>
    <col min="15611" max="15611" width="6.140625" style="109" customWidth="1"/>
    <col min="15612" max="15616" width="25.140625" style="109"/>
    <col min="15617" max="15617" width="3.28515625" style="109" customWidth="1"/>
    <col min="15618" max="15618" width="27.5703125" style="109" customWidth="1"/>
    <col min="15619" max="15619" width="8.7109375" style="109" customWidth="1"/>
    <col min="15620" max="15620" width="27.5703125" style="109" customWidth="1"/>
    <col min="15621" max="15621" width="8.7109375" style="109" customWidth="1"/>
    <col min="15622" max="15622" width="25.140625" style="109"/>
    <col min="15623" max="15623" width="8.7109375" style="109" customWidth="1"/>
    <col min="15624" max="15624" width="27.28515625" style="109" customWidth="1"/>
    <col min="15625" max="15625" width="8.7109375" style="109" customWidth="1"/>
    <col min="15626" max="15626" width="25.28515625" style="109" customWidth="1"/>
    <col min="15627" max="15864" width="11.42578125" style="109" customWidth="1"/>
    <col min="15865" max="15865" width="18.140625" style="109" bestFit="1" customWidth="1"/>
    <col min="15866" max="15866" width="11.42578125" style="109" customWidth="1"/>
    <col min="15867" max="15867" width="6.140625" style="109" customWidth="1"/>
    <col min="15868" max="15872" width="25.140625" style="109"/>
    <col min="15873" max="15873" width="3.28515625" style="109" customWidth="1"/>
    <col min="15874" max="15874" width="27.5703125" style="109" customWidth="1"/>
    <col min="15875" max="15875" width="8.7109375" style="109" customWidth="1"/>
    <col min="15876" max="15876" width="27.5703125" style="109" customWidth="1"/>
    <col min="15877" max="15877" width="8.7109375" style="109" customWidth="1"/>
    <col min="15878" max="15878" width="25.140625" style="109"/>
    <col min="15879" max="15879" width="8.7109375" style="109" customWidth="1"/>
    <col min="15880" max="15880" width="27.28515625" style="109" customWidth="1"/>
    <col min="15881" max="15881" width="8.7109375" style="109" customWidth="1"/>
    <col min="15882" max="15882" width="25.28515625" style="109" customWidth="1"/>
    <col min="15883" max="16120" width="11.42578125" style="109" customWidth="1"/>
    <col min="16121" max="16121" width="18.140625" style="109" bestFit="1" customWidth="1"/>
    <col min="16122" max="16122" width="11.42578125" style="109" customWidth="1"/>
    <col min="16123" max="16123" width="6.140625" style="109" customWidth="1"/>
    <col min="16124" max="16128" width="25.140625" style="109"/>
    <col min="16129" max="16129" width="3.28515625" style="109" customWidth="1"/>
    <col min="16130" max="16130" width="27.5703125" style="109" customWidth="1"/>
    <col min="16131" max="16131" width="8.7109375" style="109" customWidth="1"/>
    <col min="16132" max="16132" width="27.5703125" style="109" customWidth="1"/>
    <col min="16133" max="16133" width="8.7109375" style="109" customWidth="1"/>
    <col min="16134" max="16134" width="25.140625" style="109"/>
    <col min="16135" max="16135" width="8.7109375" style="109" customWidth="1"/>
    <col min="16136" max="16136" width="27.28515625" style="109" customWidth="1"/>
    <col min="16137" max="16137" width="8.7109375" style="109" customWidth="1"/>
    <col min="16138" max="16138" width="25.28515625" style="109" customWidth="1"/>
    <col min="16139" max="16376" width="11.42578125" style="109" customWidth="1"/>
    <col min="16377" max="16377" width="18.140625" style="109" bestFit="1" customWidth="1"/>
    <col min="16378" max="16378" width="11.42578125" style="109" customWidth="1"/>
    <col min="16379" max="16379" width="6.140625" style="109" customWidth="1"/>
    <col min="16380" max="16384" width="25.140625" style="109"/>
  </cols>
  <sheetData>
    <row r="1" spans="1:252" ht="58.5" customHeight="1" x14ac:dyDescent="0.25">
      <c r="C1" s="362"/>
      <c r="D1" s="363"/>
      <c r="E1" s="363"/>
      <c r="F1" s="363"/>
      <c r="G1" s="363"/>
      <c r="H1" s="363"/>
      <c r="I1" s="363"/>
      <c r="J1" s="110"/>
      <c r="IN1" s="111"/>
      <c r="IO1" s="111"/>
      <c r="IQ1" s="92" t="s">
        <v>1320</v>
      </c>
      <c r="IR1" s="92"/>
    </row>
    <row r="2" spans="1:252" ht="6.75" customHeight="1" x14ac:dyDescent="0.25">
      <c r="IN2" s="111"/>
      <c r="IO2" s="111"/>
      <c r="IQ2" s="92" t="s">
        <v>1321</v>
      </c>
      <c r="IR2" s="92"/>
    </row>
    <row r="3" spans="1:252" ht="48.75" customHeight="1" x14ac:dyDescent="0.25">
      <c r="B3" s="364"/>
      <c r="C3" s="364"/>
      <c r="D3" s="364"/>
      <c r="E3" s="364"/>
      <c r="F3" s="364"/>
      <c r="G3" s="364"/>
      <c r="H3" s="364"/>
      <c r="I3" s="364"/>
      <c r="J3" s="364"/>
      <c r="IN3" s="111"/>
      <c r="IO3" s="111"/>
      <c r="IR3" s="92"/>
    </row>
    <row r="4" spans="1:252" ht="24.75" customHeight="1" x14ac:dyDescent="0.2">
      <c r="A4" s="112"/>
      <c r="B4" s="365" t="s">
        <v>1382</v>
      </c>
      <c r="C4" s="366"/>
      <c r="D4" s="366"/>
      <c r="E4" s="366"/>
      <c r="F4" s="366"/>
      <c r="G4" s="366"/>
      <c r="H4" s="366"/>
      <c r="I4" s="366"/>
      <c r="J4" s="366"/>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c r="CN4" s="112"/>
      <c r="CO4" s="112"/>
      <c r="CP4" s="112"/>
      <c r="CQ4" s="112"/>
      <c r="CR4" s="112"/>
      <c r="CS4" s="112"/>
      <c r="CT4" s="112"/>
      <c r="CU4" s="112"/>
      <c r="CV4" s="112"/>
      <c r="CW4" s="112"/>
      <c r="CX4" s="112"/>
      <c r="CY4" s="112"/>
      <c r="CZ4" s="112"/>
      <c r="DA4" s="112"/>
      <c r="DB4" s="112"/>
      <c r="DC4" s="112"/>
      <c r="DD4" s="112"/>
      <c r="DE4" s="112"/>
      <c r="DF4" s="112"/>
      <c r="DG4" s="112"/>
      <c r="DH4" s="112"/>
      <c r="DI4" s="112"/>
      <c r="DJ4" s="112"/>
      <c r="DK4" s="112"/>
      <c r="DL4" s="112"/>
      <c r="DM4" s="112"/>
      <c r="DN4" s="112"/>
      <c r="DO4" s="112"/>
      <c r="DP4" s="112"/>
      <c r="DQ4" s="112"/>
      <c r="DR4" s="112"/>
      <c r="DS4" s="112"/>
      <c r="DT4" s="112"/>
      <c r="DU4" s="112"/>
      <c r="DV4" s="112"/>
      <c r="DW4" s="112"/>
      <c r="DX4" s="112"/>
      <c r="DY4" s="112"/>
      <c r="DZ4" s="112"/>
      <c r="EA4" s="112"/>
      <c r="EB4" s="112"/>
      <c r="EC4" s="112"/>
      <c r="ED4" s="112"/>
      <c r="EE4" s="112"/>
      <c r="EF4" s="112"/>
      <c r="EG4" s="112"/>
      <c r="EH4" s="112"/>
      <c r="EI4" s="112"/>
      <c r="EJ4" s="112"/>
      <c r="EK4" s="112"/>
      <c r="EL4" s="112"/>
      <c r="EM4" s="112"/>
      <c r="EN4" s="112"/>
      <c r="EO4" s="112"/>
      <c r="EP4" s="112"/>
      <c r="EQ4" s="112"/>
      <c r="ER4" s="112"/>
      <c r="ES4" s="112"/>
      <c r="ET4" s="112"/>
      <c r="EU4" s="112"/>
      <c r="EV4" s="112"/>
      <c r="EW4" s="112"/>
      <c r="EX4" s="112"/>
      <c r="EY4" s="112"/>
      <c r="EZ4" s="112"/>
      <c r="FA4" s="112"/>
      <c r="FB4" s="112"/>
      <c r="FC4" s="112"/>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c r="IR4" s="112"/>
    </row>
    <row r="5" spans="1:252" ht="12" customHeight="1" thickBot="1" x14ac:dyDescent="0.3">
      <c r="B5" s="367"/>
      <c r="C5" s="367"/>
      <c r="D5" s="367"/>
      <c r="E5" s="367"/>
      <c r="F5" s="367"/>
      <c r="G5" s="367"/>
      <c r="H5" s="367"/>
      <c r="I5" s="367"/>
      <c r="J5" s="367"/>
      <c r="K5" s="113"/>
      <c r="IR5" s="92"/>
    </row>
    <row r="6" spans="1:252" ht="24" customHeight="1" thickBot="1" x14ac:dyDescent="0.25">
      <c r="A6" s="114" t="s">
        <v>1322</v>
      </c>
      <c r="B6" s="311" t="s">
        <v>1323</v>
      </c>
      <c r="C6" s="115"/>
      <c r="D6" s="115"/>
      <c r="E6" s="115"/>
      <c r="F6" s="116" t="s">
        <v>1324</v>
      </c>
      <c r="G6" s="117"/>
      <c r="H6" s="116" t="s">
        <v>1325</v>
      </c>
      <c r="I6" s="117"/>
      <c r="J6" s="118"/>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c r="BT6" s="119"/>
      <c r="BU6" s="119"/>
      <c r="BV6" s="119"/>
      <c r="BW6" s="119"/>
      <c r="BX6" s="119"/>
      <c r="BY6" s="119"/>
      <c r="BZ6" s="119"/>
      <c r="CA6" s="119"/>
      <c r="CB6" s="119"/>
      <c r="CC6" s="119"/>
      <c r="CD6" s="119"/>
      <c r="CE6" s="119"/>
      <c r="CF6" s="119"/>
      <c r="CG6" s="119"/>
      <c r="CH6" s="119"/>
      <c r="CI6" s="119"/>
      <c r="CJ6" s="119"/>
      <c r="CK6" s="119"/>
      <c r="CL6" s="119"/>
      <c r="CM6" s="119"/>
      <c r="CN6" s="119"/>
      <c r="CO6" s="119"/>
      <c r="CP6" s="119"/>
      <c r="CQ6" s="119"/>
      <c r="CR6" s="119"/>
      <c r="CS6" s="119"/>
      <c r="CT6" s="119"/>
      <c r="CU6" s="119"/>
      <c r="CV6" s="119"/>
      <c r="CW6" s="119"/>
      <c r="CX6" s="119"/>
      <c r="CY6" s="119"/>
      <c r="CZ6" s="119"/>
      <c r="DA6" s="119"/>
      <c r="DB6" s="119"/>
      <c r="DC6" s="119"/>
      <c r="DD6" s="119"/>
      <c r="DE6" s="119"/>
      <c r="DF6" s="119"/>
      <c r="DG6" s="119"/>
      <c r="DH6" s="119"/>
      <c r="DI6" s="119"/>
      <c r="DJ6" s="119"/>
      <c r="DK6" s="119"/>
      <c r="DL6" s="119"/>
      <c r="DM6" s="119"/>
      <c r="DN6" s="119"/>
      <c r="DO6" s="119"/>
      <c r="DP6" s="119"/>
      <c r="DQ6" s="119"/>
      <c r="DR6" s="119"/>
      <c r="DS6" s="119"/>
      <c r="DT6" s="119"/>
      <c r="DU6" s="119"/>
      <c r="DV6" s="119"/>
      <c r="DW6" s="119"/>
      <c r="DX6" s="119"/>
      <c r="DY6" s="119"/>
      <c r="DZ6" s="119"/>
      <c r="EA6" s="119"/>
      <c r="EB6" s="119"/>
      <c r="EC6" s="119"/>
      <c r="ED6" s="119"/>
      <c r="EE6" s="119"/>
      <c r="EF6" s="119"/>
      <c r="EG6" s="119"/>
      <c r="EH6" s="119"/>
      <c r="EI6" s="119"/>
      <c r="EJ6" s="119"/>
      <c r="EK6" s="119"/>
      <c r="EL6" s="119"/>
      <c r="EM6" s="119"/>
      <c r="EN6" s="119"/>
      <c r="EO6" s="119"/>
      <c r="EP6" s="119"/>
      <c r="EQ6" s="119"/>
      <c r="ER6" s="119"/>
      <c r="ES6" s="119"/>
      <c r="ET6" s="119"/>
      <c r="EU6" s="119"/>
      <c r="EV6" s="119"/>
      <c r="EW6" s="119"/>
      <c r="EX6" s="119"/>
      <c r="EY6" s="119"/>
      <c r="EZ6" s="119"/>
      <c r="FA6" s="119"/>
      <c r="FB6" s="119"/>
      <c r="FC6" s="119"/>
      <c r="FD6" s="119"/>
      <c r="FE6" s="119"/>
      <c r="FF6" s="119"/>
      <c r="FG6" s="119"/>
      <c r="FH6" s="119"/>
      <c r="FI6" s="119"/>
      <c r="FJ6" s="119"/>
      <c r="FK6" s="119"/>
      <c r="FL6" s="119"/>
      <c r="FM6" s="119"/>
      <c r="FN6" s="119"/>
      <c r="FO6" s="119"/>
      <c r="FP6" s="119"/>
      <c r="FQ6" s="119"/>
      <c r="FR6" s="119"/>
      <c r="FS6" s="119"/>
      <c r="FT6" s="119"/>
      <c r="FU6" s="119"/>
      <c r="FV6" s="119"/>
      <c r="FW6" s="119"/>
      <c r="FX6" s="119"/>
      <c r="FY6" s="119"/>
      <c r="FZ6" s="119"/>
      <c r="GA6" s="119"/>
      <c r="GB6" s="119"/>
      <c r="GC6" s="119"/>
      <c r="GD6" s="119"/>
      <c r="GE6" s="119"/>
      <c r="GF6" s="119"/>
      <c r="GG6" s="119"/>
      <c r="GH6" s="119"/>
      <c r="GI6" s="119"/>
      <c r="GJ6" s="119"/>
      <c r="GK6" s="119"/>
      <c r="GL6" s="119"/>
      <c r="GM6" s="119"/>
      <c r="GN6" s="119"/>
      <c r="GO6" s="119"/>
      <c r="GP6" s="119"/>
      <c r="GQ6" s="119"/>
      <c r="GR6" s="119"/>
      <c r="GS6" s="119"/>
      <c r="GT6" s="119"/>
      <c r="GU6" s="119"/>
      <c r="GV6" s="119"/>
      <c r="GW6" s="119"/>
      <c r="GX6" s="119"/>
      <c r="GY6" s="119"/>
      <c r="GZ6" s="119"/>
      <c r="HA6" s="119"/>
      <c r="HB6" s="119"/>
      <c r="HC6" s="119"/>
      <c r="HD6" s="119"/>
      <c r="HE6" s="119"/>
      <c r="HF6" s="119"/>
      <c r="HG6" s="119"/>
      <c r="HH6" s="119"/>
      <c r="HI6" s="119"/>
      <c r="HJ6" s="119"/>
      <c r="HK6" s="119"/>
      <c r="HL6" s="119"/>
      <c r="HM6" s="119"/>
      <c r="HN6" s="119"/>
      <c r="HO6" s="119"/>
      <c r="HP6" s="119"/>
      <c r="HQ6" s="119"/>
      <c r="HR6" s="119"/>
      <c r="HS6" s="119"/>
      <c r="HT6" s="119"/>
      <c r="HU6" s="119"/>
      <c r="HV6" s="119"/>
      <c r="HW6" s="119"/>
      <c r="HX6" s="119"/>
      <c r="HY6" s="119"/>
      <c r="HZ6" s="119"/>
      <c r="IA6" s="119"/>
      <c r="IB6" s="119"/>
      <c r="IC6" s="119"/>
      <c r="ID6" s="119"/>
      <c r="IE6" s="119"/>
      <c r="IF6" s="119"/>
      <c r="IG6" s="119"/>
      <c r="IH6" s="119"/>
      <c r="II6" s="119"/>
      <c r="IJ6" s="119"/>
      <c r="IK6" s="119"/>
      <c r="IL6" s="119"/>
      <c r="IM6" s="119"/>
      <c r="IN6" s="119"/>
      <c r="IO6" s="119"/>
      <c r="IP6" s="119"/>
      <c r="IQ6" s="119"/>
      <c r="IR6" s="119"/>
    </row>
    <row r="7" spans="1:252" ht="14.25" customHeight="1" x14ac:dyDescent="0.25">
      <c r="A7" s="120"/>
      <c r="B7" s="112"/>
      <c r="C7" s="112"/>
      <c r="D7" s="112"/>
      <c r="E7" s="112"/>
      <c r="F7" s="112"/>
      <c r="G7" s="112"/>
      <c r="H7" s="112"/>
      <c r="I7" s="112"/>
      <c r="J7" s="121"/>
      <c r="K7" s="113"/>
      <c r="IR7" s="92"/>
    </row>
    <row r="8" spans="1:252" s="127" customFormat="1" ht="27" customHeight="1" x14ac:dyDescent="0.3">
      <c r="A8" s="122"/>
      <c r="B8" s="123" t="s">
        <v>1326</v>
      </c>
      <c r="C8" s="124"/>
      <c r="D8" s="123" t="s">
        <v>1327</v>
      </c>
      <c r="E8" s="124"/>
      <c r="F8" s="123" t="s">
        <v>1328</v>
      </c>
      <c r="G8" s="124"/>
      <c r="H8" s="123" t="s">
        <v>1329</v>
      </c>
      <c r="I8" s="125"/>
      <c r="J8" s="126"/>
      <c r="IO8" s="128"/>
      <c r="IR8" s="128"/>
    </row>
    <row r="9" spans="1:252" s="127" customFormat="1" ht="9" customHeight="1" thickBot="1" x14ac:dyDescent="0.35">
      <c r="A9" s="122"/>
      <c r="B9" s="129"/>
      <c r="C9" s="130"/>
      <c r="D9" s="129"/>
      <c r="E9" s="130"/>
      <c r="F9" s="129"/>
      <c r="G9" s="130"/>
      <c r="H9" s="129"/>
      <c r="I9" s="125"/>
      <c r="J9" s="126"/>
      <c r="IO9" s="128"/>
    </row>
    <row r="10" spans="1:252" ht="26.25" customHeight="1" thickBot="1" x14ac:dyDescent="0.3">
      <c r="A10" s="120"/>
      <c r="B10" s="131"/>
      <c r="C10" s="132" t="s">
        <v>1330</v>
      </c>
      <c r="D10" s="131"/>
      <c r="E10" s="132" t="s">
        <v>1261</v>
      </c>
      <c r="F10" s="133" t="e">
        <f>B10/D10</f>
        <v>#DIV/0!</v>
      </c>
      <c r="G10" s="134"/>
      <c r="H10" s="133" t="e">
        <f>VLOOKUP(Paramètres!B25,Paramètres!B2:C7,2,0)</f>
        <v>#DIV/0!</v>
      </c>
      <c r="I10" s="134"/>
      <c r="J10" s="135"/>
      <c r="IO10" s="92"/>
    </row>
    <row r="11" spans="1:252" s="127" customFormat="1" ht="18.75" customHeight="1" x14ac:dyDescent="0.3">
      <c r="A11" s="122"/>
      <c r="B11" s="368" t="s">
        <v>1331</v>
      </c>
      <c r="C11" s="136"/>
      <c r="D11" s="368" t="s">
        <v>1327</v>
      </c>
      <c r="E11" s="136"/>
      <c r="F11" s="368" t="s">
        <v>1332</v>
      </c>
      <c r="G11" s="125"/>
      <c r="H11" s="369"/>
      <c r="I11" s="125"/>
      <c r="J11" s="371"/>
    </row>
    <row r="12" spans="1:252" s="127" customFormat="1" ht="23.25" customHeight="1" thickBot="1" x14ac:dyDescent="0.35">
      <c r="A12" s="122"/>
      <c r="B12" s="368"/>
      <c r="C12" s="136"/>
      <c r="D12" s="368"/>
      <c r="E12" s="136"/>
      <c r="F12" s="368"/>
      <c r="G12" s="125"/>
      <c r="H12" s="370"/>
      <c r="I12" s="125"/>
      <c r="J12" s="372"/>
    </row>
    <row r="13" spans="1:252" ht="26.25" customHeight="1" thickBot="1" x14ac:dyDescent="0.25">
      <c r="A13" s="120"/>
      <c r="B13" s="137"/>
      <c r="C13" s="132" t="s">
        <v>1330</v>
      </c>
      <c r="D13" s="138">
        <f>IF(IS6&lt;&gt;0,D10,D10)</f>
        <v>0</v>
      </c>
      <c r="E13" s="132" t="s">
        <v>1261</v>
      </c>
      <c r="F13" s="139" t="e">
        <f>B13/D13</f>
        <v>#DIV/0!</v>
      </c>
      <c r="G13" s="140"/>
      <c r="H13" s="141"/>
      <c r="I13" s="132"/>
      <c r="J13" s="135"/>
    </row>
    <row r="14" spans="1:252" s="127" customFormat="1" ht="17.25" x14ac:dyDescent="0.3">
      <c r="A14" s="122"/>
      <c r="B14" s="368" t="s">
        <v>1332</v>
      </c>
      <c r="C14" s="136"/>
      <c r="D14" s="368" t="s">
        <v>1333</v>
      </c>
      <c r="E14" s="136"/>
      <c r="F14" s="368" t="s">
        <v>1334</v>
      </c>
      <c r="G14" s="136"/>
      <c r="H14" s="368" t="s">
        <v>1335</v>
      </c>
      <c r="I14" s="136"/>
      <c r="J14" s="374" t="s">
        <v>1336</v>
      </c>
    </row>
    <row r="15" spans="1:252" s="127" customFormat="1" ht="17.25" x14ac:dyDescent="0.3">
      <c r="A15" s="122"/>
      <c r="B15" s="368"/>
      <c r="C15" s="136"/>
      <c r="D15" s="368"/>
      <c r="E15" s="136"/>
      <c r="F15" s="368"/>
      <c r="G15" s="136"/>
      <c r="H15" s="368"/>
      <c r="I15" s="136"/>
      <c r="J15" s="374"/>
    </row>
    <row r="16" spans="1:252" ht="26.25" customHeight="1" x14ac:dyDescent="0.2">
      <c r="A16" s="120"/>
      <c r="B16" s="139" t="e">
        <f>F13</f>
        <v>#DIV/0!</v>
      </c>
      <c r="C16" s="142"/>
      <c r="D16" s="143" t="e">
        <f>VLOOKUP(H10,Paramètres!C2:F7,2,0)</f>
        <v>#DIV/0!</v>
      </c>
      <c r="E16" s="132" t="s">
        <v>1337</v>
      </c>
      <c r="F16" s="143" t="e">
        <f>IF(B16&gt;D16,D16,ROUND(B16,2))</f>
        <v>#DIV/0!</v>
      </c>
      <c r="G16" s="142" t="s">
        <v>1284</v>
      </c>
      <c r="H16" s="133" t="e">
        <f>VLOOKUP(H10,Paramètres!C2:F7,4,0+F17)</f>
        <v>#DIV/0!</v>
      </c>
      <c r="I16" s="132" t="s">
        <v>1337</v>
      </c>
      <c r="J16" s="144" t="e">
        <f>ROUND(F16*H16,4)</f>
        <v>#DIV/0!</v>
      </c>
    </row>
    <row r="17" spans="1:252" ht="26.25" hidden="1" customHeight="1" x14ac:dyDescent="0.25">
      <c r="A17" s="120"/>
      <c r="C17" s="134"/>
      <c r="E17" s="134"/>
      <c r="G17" s="134"/>
      <c r="I17" s="134"/>
      <c r="J17" s="135"/>
    </row>
    <row r="18" spans="1:252" s="127" customFormat="1" ht="18.75" customHeight="1" x14ac:dyDescent="0.3">
      <c r="A18" s="122"/>
      <c r="B18" s="368" t="s">
        <v>1338</v>
      </c>
      <c r="C18" s="136"/>
      <c r="D18" s="368" t="s">
        <v>1336</v>
      </c>
      <c r="E18" s="136"/>
      <c r="F18" s="368" t="s">
        <v>1339</v>
      </c>
      <c r="G18" s="136"/>
      <c r="H18" s="368" t="s">
        <v>1340</v>
      </c>
      <c r="I18" s="136"/>
      <c r="J18" s="373" t="s">
        <v>1341</v>
      </c>
    </row>
    <row r="19" spans="1:252" s="127" customFormat="1" ht="18" thickBot="1" x14ac:dyDescent="0.35">
      <c r="A19" s="122"/>
      <c r="B19" s="368"/>
      <c r="C19" s="136"/>
      <c r="D19" s="368"/>
      <c r="E19" s="136"/>
      <c r="F19" s="368"/>
      <c r="G19" s="136"/>
      <c r="H19" s="368"/>
      <c r="I19" s="136"/>
      <c r="J19" s="373"/>
    </row>
    <row r="20" spans="1:252" ht="26.25" customHeight="1" thickBot="1" x14ac:dyDescent="0.25">
      <c r="A20" s="145" t="s">
        <v>1342</v>
      </c>
      <c r="B20" s="138">
        <f>IF(B10&lt;&gt;0,B10,B10)</f>
        <v>0</v>
      </c>
      <c r="C20" s="142" t="s">
        <v>1284</v>
      </c>
      <c r="D20" s="143" t="e">
        <f>J16</f>
        <v>#DIV/0!</v>
      </c>
      <c r="E20" s="142" t="s">
        <v>50</v>
      </c>
      <c r="F20" s="131"/>
      <c r="G20" s="142" t="s">
        <v>1343</v>
      </c>
      <c r="H20" s="146"/>
      <c r="I20" s="132" t="s">
        <v>1337</v>
      </c>
      <c r="J20" s="147" t="e">
        <f>(B20*D20-F20)*H20</f>
        <v>#DIV/0!</v>
      </c>
    </row>
    <row r="21" spans="1:252" hidden="1" x14ac:dyDescent="0.2">
      <c r="A21" s="120"/>
      <c r="J21" s="135"/>
    </row>
    <row r="22" spans="1:252" ht="26.25" customHeight="1" thickBot="1" x14ac:dyDescent="0.25">
      <c r="A22" s="148"/>
      <c r="B22" s="149"/>
      <c r="C22" s="150"/>
      <c r="D22" s="151"/>
      <c r="E22" s="152"/>
      <c r="F22" s="153"/>
      <c r="G22" s="154"/>
      <c r="H22" s="155"/>
      <c r="I22" s="155"/>
      <c r="J22" s="156"/>
    </row>
    <row r="23" spans="1:252" ht="9" customHeight="1" thickBot="1" x14ac:dyDescent="0.25">
      <c r="B23" s="157"/>
      <c r="C23" s="158"/>
      <c r="D23" s="159"/>
      <c r="E23" s="160"/>
      <c r="F23" s="161"/>
      <c r="G23" s="162"/>
    </row>
    <row r="24" spans="1:252" ht="24" customHeight="1" x14ac:dyDescent="0.2">
      <c r="A24" s="163" t="s">
        <v>1344</v>
      </c>
      <c r="B24" s="311" t="s">
        <v>1345</v>
      </c>
      <c r="C24" s="115"/>
      <c r="D24" s="115"/>
      <c r="E24" s="115"/>
      <c r="F24" s="115"/>
      <c r="G24" s="115"/>
      <c r="H24" s="115"/>
      <c r="I24" s="115"/>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19"/>
      <c r="DV24" s="119"/>
      <c r="DW24" s="119"/>
      <c r="DX24" s="119"/>
      <c r="DY24" s="119"/>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19"/>
      <c r="IP24" s="119"/>
      <c r="IQ24" s="119"/>
      <c r="IR24" s="119"/>
    </row>
    <row r="25" spans="1:252" x14ac:dyDescent="0.2">
      <c r="A25" s="120"/>
      <c r="J25" s="135"/>
    </row>
    <row r="26" spans="1:252" s="127" customFormat="1" ht="17.25" hidden="1" x14ac:dyDescent="0.3">
      <c r="A26" s="122"/>
      <c r="B26" s="368" t="s">
        <v>1346</v>
      </c>
      <c r="C26" s="136"/>
      <c r="D26" s="368" t="s">
        <v>1327</v>
      </c>
      <c r="E26" s="136"/>
      <c r="F26" s="368" t="s">
        <v>1332</v>
      </c>
      <c r="H26" s="369"/>
      <c r="J26" s="371"/>
    </row>
    <row r="27" spans="1:252" s="127" customFormat="1" ht="17.25" hidden="1" x14ac:dyDescent="0.3">
      <c r="A27" s="122"/>
      <c r="B27" s="368"/>
      <c r="C27" s="136"/>
      <c r="D27" s="368"/>
      <c r="E27" s="136"/>
      <c r="F27" s="368"/>
      <c r="H27" s="370"/>
      <c r="J27" s="372"/>
    </row>
    <row r="28" spans="1:252" s="170" customFormat="1" ht="26.25" hidden="1" customHeight="1" x14ac:dyDescent="0.25">
      <c r="A28" s="164"/>
      <c r="B28" s="165">
        <f>B13</f>
        <v>0</v>
      </c>
      <c r="C28" s="166" t="s">
        <v>1330</v>
      </c>
      <c r="D28" s="165">
        <f>D10</f>
        <v>0</v>
      </c>
      <c r="E28" s="167" t="s">
        <v>1261</v>
      </c>
      <c r="F28" s="165" t="e">
        <f>F13</f>
        <v>#DIV/0!</v>
      </c>
      <c r="G28" s="167"/>
      <c r="H28" s="141"/>
      <c r="I28" s="168"/>
      <c r="J28" s="169"/>
    </row>
    <row r="29" spans="1:252" ht="18.75" hidden="1" x14ac:dyDescent="0.3">
      <c r="A29" s="120"/>
      <c r="B29" s="171"/>
      <c r="C29" s="171"/>
      <c r="J29" s="135"/>
    </row>
    <row r="30" spans="1:252" hidden="1" x14ac:dyDescent="0.2">
      <c r="A30" s="120"/>
      <c r="J30" s="135"/>
    </row>
    <row r="31" spans="1:252" s="127" customFormat="1" ht="17.25" hidden="1" x14ac:dyDescent="0.3">
      <c r="A31" s="122"/>
      <c r="B31" s="368" t="s">
        <v>1332</v>
      </c>
      <c r="C31" s="136"/>
      <c r="D31" s="368" t="s">
        <v>1333</v>
      </c>
      <c r="E31" s="136"/>
      <c r="F31" s="368" t="s">
        <v>1334</v>
      </c>
      <c r="G31" s="136"/>
      <c r="H31" s="368" t="s">
        <v>1335</v>
      </c>
      <c r="I31" s="136"/>
      <c r="J31" s="374" t="s">
        <v>1336</v>
      </c>
    </row>
    <row r="32" spans="1:252" s="127" customFormat="1" ht="17.25" hidden="1" x14ac:dyDescent="0.3">
      <c r="A32" s="122"/>
      <c r="B32" s="368"/>
      <c r="C32" s="136"/>
      <c r="D32" s="368"/>
      <c r="E32" s="136"/>
      <c r="F32" s="368"/>
      <c r="G32" s="136"/>
      <c r="H32" s="368"/>
      <c r="I32" s="136"/>
      <c r="J32" s="374"/>
    </row>
    <row r="33" spans="1:257" s="170" customFormat="1" ht="26.25" hidden="1" customHeight="1" x14ac:dyDescent="0.25">
      <c r="A33" s="164"/>
      <c r="B33" s="172" t="e">
        <f>F28</f>
        <v>#DIV/0!</v>
      </c>
      <c r="C33" s="173"/>
      <c r="D33" s="174" t="e">
        <f>D16</f>
        <v>#DIV/0!</v>
      </c>
      <c r="E33" s="167" t="s">
        <v>1337</v>
      </c>
      <c r="F33" s="174" t="e">
        <f>IF(B33&gt;D33,D33,ROUND(B33,2))</f>
        <v>#DIV/0!</v>
      </c>
      <c r="G33" s="173" t="s">
        <v>1284</v>
      </c>
      <c r="H33" s="133" t="e">
        <f>H16</f>
        <v>#DIV/0!</v>
      </c>
      <c r="I33" s="167" t="s">
        <v>1337</v>
      </c>
      <c r="J33" s="175" t="e">
        <f>ROUND(F33*H33,4)</f>
        <v>#DIV/0!</v>
      </c>
    </row>
    <row r="34" spans="1:257" hidden="1" x14ac:dyDescent="0.2">
      <c r="A34" s="120"/>
      <c r="J34" s="135"/>
    </row>
    <row r="35" spans="1:257" hidden="1" x14ac:dyDescent="0.2">
      <c r="A35" s="120"/>
      <c r="J35" s="135"/>
    </row>
    <row r="36" spans="1:257" s="127" customFormat="1" ht="27" customHeight="1" x14ac:dyDescent="0.2">
      <c r="A36" s="176"/>
      <c r="B36" s="368" t="s">
        <v>1347</v>
      </c>
      <c r="C36" s="177"/>
      <c r="D36" s="368" t="s">
        <v>1348</v>
      </c>
      <c r="E36" s="178"/>
      <c r="F36" s="368" t="s">
        <v>1340</v>
      </c>
      <c r="G36" s="178"/>
      <c r="H36" s="123" t="s">
        <v>1336</v>
      </c>
      <c r="I36" s="178"/>
      <c r="J36" s="179" t="s">
        <v>1349</v>
      </c>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7"/>
      <c r="AN36" s="177"/>
      <c r="AO36" s="177"/>
      <c r="AP36" s="177"/>
      <c r="AQ36" s="177"/>
      <c r="AR36" s="177"/>
      <c r="AS36" s="177"/>
      <c r="AT36" s="177"/>
      <c r="AU36" s="177"/>
      <c r="AV36" s="177"/>
      <c r="AW36" s="177"/>
      <c r="AX36" s="177"/>
      <c r="AY36" s="177"/>
      <c r="AZ36" s="177"/>
      <c r="BA36" s="177"/>
      <c r="BB36" s="177"/>
      <c r="BC36" s="177"/>
      <c r="BD36" s="177"/>
      <c r="BE36" s="177"/>
      <c r="BF36" s="177"/>
      <c r="BG36" s="177"/>
      <c r="BH36" s="177"/>
      <c r="BI36" s="177"/>
      <c r="BJ36" s="177"/>
      <c r="BK36" s="177"/>
      <c r="BL36" s="177"/>
      <c r="BM36" s="177"/>
      <c r="BN36" s="177"/>
      <c r="BO36" s="177"/>
      <c r="BP36" s="177"/>
      <c r="BQ36" s="177"/>
      <c r="BR36" s="177"/>
      <c r="BS36" s="177"/>
      <c r="BT36" s="177"/>
      <c r="BU36" s="177"/>
      <c r="BV36" s="177"/>
      <c r="BW36" s="177"/>
      <c r="BX36" s="177"/>
      <c r="BY36" s="177"/>
      <c r="BZ36" s="177"/>
      <c r="CA36" s="177"/>
      <c r="CB36" s="177"/>
      <c r="CC36" s="177"/>
      <c r="CD36" s="177"/>
      <c r="CE36" s="177"/>
      <c r="CF36" s="177"/>
      <c r="CG36" s="177"/>
      <c r="CH36" s="177"/>
      <c r="CI36" s="177"/>
      <c r="CJ36" s="177"/>
      <c r="CK36" s="177"/>
      <c r="CL36" s="177"/>
      <c r="CM36" s="177"/>
      <c r="CN36" s="177"/>
      <c r="CO36" s="177"/>
      <c r="CP36" s="177"/>
      <c r="CQ36" s="177"/>
      <c r="CR36" s="177"/>
      <c r="CS36" s="177"/>
      <c r="CT36" s="177"/>
      <c r="CU36" s="177"/>
      <c r="CV36" s="177"/>
      <c r="CW36" s="177"/>
      <c r="CX36" s="177"/>
      <c r="CY36" s="177"/>
      <c r="CZ36" s="177"/>
      <c r="DA36" s="177"/>
      <c r="DB36" s="177"/>
      <c r="DC36" s="177"/>
      <c r="DD36" s="177"/>
      <c r="DE36" s="177"/>
      <c r="DF36" s="177"/>
      <c r="DG36" s="177"/>
      <c r="DH36" s="177"/>
      <c r="DI36" s="177"/>
      <c r="DJ36" s="177"/>
      <c r="DK36" s="177"/>
      <c r="DL36" s="177"/>
      <c r="DM36" s="177"/>
      <c r="DN36" s="177"/>
      <c r="DO36" s="177"/>
      <c r="DP36" s="177"/>
      <c r="DQ36" s="177"/>
      <c r="DR36" s="177"/>
      <c r="DS36" s="177"/>
      <c r="DT36" s="177"/>
      <c r="DU36" s="177"/>
      <c r="DV36" s="177"/>
      <c r="DW36" s="177"/>
      <c r="DX36" s="177"/>
      <c r="DY36" s="177"/>
      <c r="DZ36" s="177"/>
      <c r="EA36" s="177"/>
      <c r="EB36" s="177"/>
      <c r="EC36" s="177"/>
      <c r="ED36" s="177"/>
      <c r="EE36" s="177"/>
      <c r="EF36" s="177"/>
      <c r="EG36" s="177"/>
      <c r="EH36" s="177"/>
      <c r="EI36" s="177"/>
      <c r="EJ36" s="177"/>
      <c r="EK36" s="177"/>
      <c r="EL36" s="177"/>
      <c r="EM36" s="177"/>
      <c r="EN36" s="177"/>
      <c r="EO36" s="177"/>
      <c r="EP36" s="177"/>
      <c r="EQ36" s="177"/>
      <c r="ER36" s="177"/>
      <c r="ES36" s="177"/>
      <c r="ET36" s="177"/>
      <c r="EU36" s="177"/>
      <c r="EV36" s="177"/>
      <c r="EW36" s="177"/>
      <c r="EX36" s="177"/>
      <c r="EY36" s="177"/>
      <c r="EZ36" s="177"/>
      <c r="FA36" s="177"/>
      <c r="FB36" s="177"/>
      <c r="FC36" s="177"/>
      <c r="FD36" s="177"/>
      <c r="FE36" s="177"/>
      <c r="FF36" s="177"/>
      <c r="FG36" s="177"/>
      <c r="FH36" s="177"/>
      <c r="FI36" s="177"/>
      <c r="FJ36" s="177"/>
      <c r="FK36" s="177"/>
      <c r="FL36" s="177"/>
      <c r="FM36" s="177"/>
      <c r="FN36" s="177"/>
      <c r="FO36" s="177"/>
      <c r="FP36" s="177"/>
      <c r="FQ36" s="177"/>
      <c r="FR36" s="177"/>
      <c r="FS36" s="177"/>
      <c r="FT36" s="177"/>
      <c r="FU36" s="177"/>
      <c r="FV36" s="177"/>
      <c r="FW36" s="177"/>
      <c r="FX36" s="177"/>
      <c r="FY36" s="177"/>
      <c r="FZ36" s="177"/>
      <c r="GA36" s="177"/>
      <c r="GB36" s="177"/>
      <c r="GC36" s="177"/>
      <c r="GD36" s="177"/>
      <c r="GE36" s="177"/>
      <c r="GF36" s="177"/>
      <c r="GG36" s="177"/>
      <c r="GH36" s="177"/>
      <c r="GI36" s="177"/>
      <c r="GJ36" s="177"/>
      <c r="GK36" s="177"/>
      <c r="GL36" s="177"/>
      <c r="GM36" s="177"/>
      <c r="GN36" s="177"/>
      <c r="GO36" s="177"/>
      <c r="GP36" s="177"/>
      <c r="GQ36" s="177"/>
      <c r="GR36" s="177"/>
      <c r="GS36" s="177"/>
      <c r="GT36" s="177"/>
      <c r="GU36" s="177"/>
      <c r="GV36" s="177"/>
      <c r="GW36" s="177"/>
      <c r="GX36" s="177"/>
      <c r="GY36" s="177"/>
      <c r="GZ36" s="177"/>
      <c r="HA36" s="177"/>
      <c r="HB36" s="177"/>
      <c r="HC36" s="177"/>
      <c r="HD36" s="177"/>
      <c r="HE36" s="177"/>
      <c r="HF36" s="177"/>
      <c r="HG36" s="177"/>
      <c r="HH36" s="177"/>
      <c r="HI36" s="177"/>
      <c r="HJ36" s="177"/>
      <c r="HK36" s="177"/>
      <c r="HL36" s="177"/>
      <c r="HM36" s="177"/>
      <c r="HN36" s="177"/>
      <c r="HO36" s="177"/>
      <c r="HP36" s="177"/>
      <c r="HQ36" s="177"/>
      <c r="HR36" s="177"/>
      <c r="HS36" s="177"/>
      <c r="HT36" s="177"/>
      <c r="HU36" s="177"/>
      <c r="HV36" s="177"/>
      <c r="HW36" s="177"/>
      <c r="HX36" s="177"/>
      <c r="HY36" s="177"/>
      <c r="HZ36" s="177"/>
      <c r="IA36" s="177"/>
      <c r="IB36" s="177"/>
      <c r="IC36" s="177"/>
      <c r="ID36" s="177"/>
      <c r="IE36" s="177"/>
      <c r="IF36" s="177"/>
      <c r="IG36" s="177"/>
      <c r="IH36" s="177"/>
      <c r="II36" s="177"/>
      <c r="IJ36" s="177"/>
      <c r="IK36" s="177"/>
      <c r="IL36" s="177"/>
      <c r="IM36" s="177"/>
      <c r="IN36" s="177"/>
      <c r="IO36" s="177"/>
      <c r="IP36" s="177"/>
      <c r="IQ36" s="177"/>
      <c r="IR36" s="177"/>
      <c r="IS36" s="177"/>
      <c r="IT36" s="177"/>
      <c r="IU36" s="177"/>
      <c r="IV36" s="177"/>
      <c r="IW36" s="177"/>
    </row>
    <row r="37" spans="1:257" s="127" customFormat="1" ht="9" customHeight="1" thickBot="1" x14ac:dyDescent="0.35">
      <c r="A37" s="122"/>
      <c r="B37" s="368"/>
      <c r="D37" s="368"/>
      <c r="E37" s="136"/>
      <c r="F37" s="368"/>
      <c r="G37" s="136"/>
      <c r="H37" s="123"/>
      <c r="I37" s="136"/>
      <c r="J37" s="179"/>
    </row>
    <row r="38" spans="1:257" s="170" customFormat="1" ht="26.25" customHeight="1" thickBot="1" x14ac:dyDescent="0.3">
      <c r="A38" s="164"/>
      <c r="B38" s="180"/>
      <c r="D38" s="174">
        <f>B38*6</f>
        <v>0</v>
      </c>
      <c r="E38" s="181" t="s">
        <v>1284</v>
      </c>
      <c r="F38" s="133">
        <f>H20</f>
        <v>0</v>
      </c>
      <c r="G38" s="181" t="s">
        <v>1284</v>
      </c>
      <c r="H38" s="143" t="e">
        <f>J33</f>
        <v>#DIV/0!</v>
      </c>
      <c r="I38" s="182" t="s">
        <v>1261</v>
      </c>
      <c r="J38" s="147" t="e">
        <f>D38*F38*H38</f>
        <v>#DIV/0!</v>
      </c>
    </row>
    <row r="39" spans="1:257" ht="26.25" customHeight="1" thickBot="1" x14ac:dyDescent="0.25">
      <c r="A39" s="148"/>
      <c r="B39" s="155"/>
      <c r="C39" s="155"/>
      <c r="D39" s="155"/>
      <c r="E39" s="155"/>
      <c r="F39" s="155"/>
      <c r="G39" s="155"/>
      <c r="H39" s="155"/>
      <c r="I39" s="155"/>
      <c r="J39" s="156"/>
    </row>
    <row r="40" spans="1:257" ht="9" customHeight="1" thickBot="1" x14ac:dyDescent="0.25"/>
    <row r="41" spans="1:257" ht="20.25" x14ac:dyDescent="0.2">
      <c r="A41" s="221" t="s">
        <v>1350</v>
      </c>
      <c r="B41" s="375" t="s">
        <v>1381</v>
      </c>
      <c r="C41" s="376"/>
      <c r="D41" s="376"/>
      <c r="E41" s="376"/>
      <c r="F41" s="376"/>
      <c r="G41" s="376"/>
      <c r="H41" s="376"/>
      <c r="I41" s="376"/>
      <c r="J41" s="222"/>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3"/>
      <c r="CB41" s="223"/>
      <c r="CC41" s="223"/>
      <c r="CD41" s="223"/>
      <c r="CE41" s="223"/>
      <c r="CF41" s="223"/>
      <c r="CG41" s="223"/>
      <c r="CH41" s="223"/>
      <c r="CI41" s="223"/>
      <c r="CJ41" s="223"/>
      <c r="CK41" s="223"/>
      <c r="CL41" s="223"/>
      <c r="CM41" s="223"/>
      <c r="CN41" s="223"/>
      <c r="CO41" s="223"/>
      <c r="CP41" s="223"/>
      <c r="CQ41" s="223"/>
      <c r="CR41" s="223"/>
      <c r="CS41" s="223"/>
      <c r="CT41" s="223"/>
      <c r="CU41" s="223"/>
      <c r="CV41" s="223"/>
      <c r="CW41" s="223"/>
      <c r="CX41" s="223"/>
      <c r="CY41" s="223"/>
      <c r="CZ41" s="223"/>
      <c r="DA41" s="223"/>
      <c r="DB41" s="223"/>
      <c r="DC41" s="223"/>
      <c r="DD41" s="223"/>
      <c r="DE41" s="223"/>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3"/>
      <c r="FF41" s="223"/>
      <c r="FG41" s="223"/>
      <c r="FH41" s="223"/>
      <c r="FI41" s="223"/>
      <c r="FJ41" s="223"/>
      <c r="FK41" s="223"/>
      <c r="FL41" s="223"/>
      <c r="FM41" s="223"/>
      <c r="FN41" s="223"/>
      <c r="FO41" s="223"/>
      <c r="FP41" s="223"/>
      <c r="FQ41" s="223"/>
      <c r="FR41" s="223"/>
      <c r="FS41" s="223"/>
      <c r="FT41" s="223"/>
      <c r="FU41" s="223"/>
      <c r="FV41" s="223"/>
      <c r="FW41" s="223"/>
      <c r="FX41" s="223"/>
      <c r="FY41" s="223"/>
      <c r="FZ41" s="223"/>
      <c r="GA41" s="223"/>
      <c r="GB41" s="223"/>
      <c r="GC41" s="223"/>
      <c r="GD41" s="223"/>
      <c r="GE41" s="223"/>
      <c r="GF41" s="223"/>
      <c r="GG41" s="223"/>
      <c r="GH41" s="223"/>
      <c r="GI41" s="223"/>
      <c r="GJ41" s="223"/>
      <c r="GK41" s="223"/>
      <c r="GL41" s="223"/>
      <c r="GM41" s="223"/>
      <c r="GN41" s="223"/>
      <c r="GO41" s="223"/>
      <c r="GP41" s="223"/>
      <c r="GQ41" s="223"/>
      <c r="GR41" s="223"/>
      <c r="GS41" s="223"/>
      <c r="GT41" s="223"/>
      <c r="GU41" s="223"/>
      <c r="GV41" s="223"/>
      <c r="GW41" s="223"/>
      <c r="GX41" s="223"/>
      <c r="GY41" s="223"/>
      <c r="GZ41" s="223"/>
      <c r="HA41" s="223"/>
      <c r="HB41" s="223"/>
      <c r="HC41" s="223"/>
      <c r="HD41" s="223"/>
      <c r="HE41" s="223"/>
      <c r="HF41" s="223"/>
      <c r="HG41" s="223"/>
      <c r="HH41" s="223"/>
      <c r="HI41" s="223"/>
      <c r="HJ41" s="223"/>
      <c r="HK41" s="223"/>
      <c r="HL41" s="223"/>
      <c r="HM41" s="223"/>
      <c r="HN41" s="223"/>
      <c r="HO41" s="223"/>
      <c r="HP41" s="223"/>
      <c r="HQ41" s="223"/>
      <c r="HR41" s="223"/>
      <c r="HS41" s="223"/>
      <c r="HT41" s="223"/>
      <c r="HU41" s="223"/>
      <c r="HV41" s="223"/>
      <c r="HW41" s="223"/>
      <c r="HX41" s="223"/>
      <c r="HY41" s="223"/>
      <c r="HZ41" s="223"/>
      <c r="IA41" s="223"/>
      <c r="IB41" s="223"/>
      <c r="IC41" s="223"/>
      <c r="ID41" s="223"/>
      <c r="IE41" s="223"/>
      <c r="IF41" s="223"/>
      <c r="IG41" s="223"/>
      <c r="IH41" s="223"/>
      <c r="II41" s="223"/>
      <c r="IJ41" s="223"/>
      <c r="IK41" s="223"/>
      <c r="IL41" s="223"/>
      <c r="IM41" s="223"/>
      <c r="IN41" s="223"/>
      <c r="IO41" s="223"/>
      <c r="IP41" s="223"/>
      <c r="IQ41" s="223"/>
      <c r="IR41" s="223"/>
      <c r="IS41" s="223"/>
      <c r="IT41" s="223"/>
      <c r="IU41" s="223"/>
      <c r="IV41" s="223"/>
    </row>
    <row r="42" spans="1:257" x14ac:dyDescent="0.2">
      <c r="A42" s="120"/>
      <c r="J42" s="135"/>
    </row>
    <row r="43" spans="1:257" ht="17.25" x14ac:dyDescent="0.3">
      <c r="A43" s="120"/>
      <c r="B43" s="136" t="s">
        <v>1341</v>
      </c>
      <c r="C43" s="191"/>
      <c r="D43" s="136" t="s">
        <v>1349</v>
      </c>
      <c r="E43" s="191"/>
      <c r="F43" s="225" t="s">
        <v>1371</v>
      </c>
      <c r="G43" s="191"/>
      <c r="H43" s="191"/>
      <c r="I43" s="191"/>
      <c r="J43" s="135"/>
    </row>
    <row r="44" spans="1:257" x14ac:dyDescent="0.2">
      <c r="A44" s="120"/>
      <c r="J44" s="135"/>
    </row>
    <row r="45" spans="1:257" ht="26.25" customHeight="1" x14ac:dyDescent="0.3">
      <c r="A45" s="192"/>
      <c r="B45" s="224" t="e">
        <f>J20</f>
        <v>#DIV/0!</v>
      </c>
      <c r="C45" s="132" t="s">
        <v>1351</v>
      </c>
      <c r="D45" s="224" t="e">
        <f>J38</f>
        <v>#DIV/0!</v>
      </c>
      <c r="E45" s="132" t="s">
        <v>1261</v>
      </c>
      <c r="F45" s="479" t="e">
        <f>B45+D45</f>
        <v>#DIV/0!</v>
      </c>
      <c r="H45" s="191"/>
      <c r="I45" s="185"/>
      <c r="J45" s="193"/>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c r="FE45" s="185"/>
      <c r="FF45" s="185"/>
      <c r="FG45" s="185"/>
      <c r="FH45" s="185"/>
      <c r="FI45" s="185"/>
      <c r="FJ45" s="185"/>
      <c r="FK45" s="185"/>
      <c r="FL45" s="185"/>
      <c r="FM45" s="185"/>
      <c r="FN45" s="185"/>
      <c r="FO45" s="185"/>
      <c r="FP45" s="185"/>
      <c r="FQ45" s="185"/>
      <c r="FR45" s="185"/>
      <c r="FS45" s="185"/>
      <c r="FT45" s="185"/>
      <c r="FU45" s="185"/>
      <c r="FV45" s="185"/>
      <c r="FW45" s="185"/>
      <c r="FX45" s="185"/>
      <c r="FY45" s="185"/>
      <c r="FZ45" s="185"/>
      <c r="GA45" s="185"/>
      <c r="GB45" s="185"/>
      <c r="GC45" s="185"/>
      <c r="GD45" s="185"/>
      <c r="GE45" s="185"/>
      <c r="GF45" s="185"/>
      <c r="GG45" s="185"/>
      <c r="GH45" s="185"/>
      <c r="GI45" s="185"/>
      <c r="GJ45" s="185"/>
      <c r="GK45" s="185"/>
      <c r="GL45" s="185"/>
      <c r="GM45" s="185"/>
      <c r="GN45" s="185"/>
      <c r="GO45" s="185"/>
      <c r="GP45" s="185"/>
      <c r="GQ45" s="185"/>
      <c r="GR45" s="185"/>
      <c r="GS45" s="185"/>
      <c r="GT45" s="185"/>
      <c r="GU45" s="185"/>
      <c r="GV45" s="185"/>
      <c r="GW45" s="185"/>
      <c r="GX45" s="185"/>
      <c r="GY45" s="185"/>
      <c r="GZ45" s="185"/>
      <c r="HA45" s="185"/>
      <c r="HB45" s="185"/>
      <c r="HC45" s="185"/>
      <c r="HD45" s="185"/>
      <c r="HE45" s="185"/>
      <c r="HF45" s="185"/>
      <c r="HG45" s="185"/>
      <c r="HH45" s="185"/>
      <c r="HI45" s="185"/>
      <c r="HJ45" s="185"/>
      <c r="HK45" s="185"/>
      <c r="HL45" s="185"/>
      <c r="HM45" s="185"/>
      <c r="HN45" s="185"/>
      <c r="HO45" s="185"/>
      <c r="HP45" s="185"/>
      <c r="HQ45" s="185"/>
      <c r="HR45" s="185"/>
      <c r="HS45" s="185"/>
      <c r="HT45" s="185"/>
      <c r="HU45" s="185"/>
      <c r="HV45" s="185"/>
      <c r="HW45" s="185"/>
      <c r="HX45" s="185"/>
      <c r="HY45" s="185"/>
      <c r="HZ45" s="185"/>
      <c r="IA45" s="185"/>
      <c r="IB45" s="185"/>
      <c r="IC45" s="185"/>
      <c r="ID45" s="185"/>
      <c r="IE45" s="185"/>
      <c r="IF45" s="185"/>
      <c r="IG45" s="185"/>
      <c r="IH45" s="185"/>
      <c r="II45" s="185"/>
      <c r="IJ45" s="185"/>
      <c r="IK45" s="185"/>
      <c r="IL45" s="185"/>
      <c r="IM45" s="185"/>
      <c r="IN45" s="185"/>
      <c r="IO45" s="185"/>
      <c r="IP45" s="185"/>
      <c r="IQ45" s="185"/>
      <c r="IR45" s="185"/>
      <c r="IS45" s="185"/>
      <c r="IT45" s="185"/>
      <c r="IU45" s="185"/>
      <c r="IV45" s="185"/>
    </row>
    <row r="46" spans="1:257" ht="13.5" thickBot="1" x14ac:dyDescent="0.25">
      <c r="A46" s="148"/>
      <c r="B46" s="155"/>
      <c r="C46" s="155"/>
      <c r="D46" s="155"/>
      <c r="E46" s="155"/>
      <c r="F46" s="155"/>
      <c r="G46" s="155"/>
      <c r="H46" s="155"/>
      <c r="I46" s="155"/>
      <c r="J46" s="156"/>
    </row>
    <row r="47" spans="1:257" ht="15.75" customHeight="1" x14ac:dyDescent="0.2"/>
    <row r="48" spans="1:257" s="227" customFormat="1" ht="22.5" customHeight="1" x14ac:dyDescent="0.2">
      <c r="A48" s="377" t="s">
        <v>1352</v>
      </c>
      <c r="B48" s="377"/>
      <c r="C48" s="377"/>
      <c r="D48" s="377"/>
      <c r="E48" s="377"/>
      <c r="F48" s="377"/>
      <c r="G48" s="377"/>
      <c r="H48" s="377"/>
      <c r="I48" s="377"/>
      <c r="J48" s="377"/>
      <c r="K48" s="226"/>
      <c r="L48" s="226"/>
      <c r="M48" s="226"/>
      <c r="N48" s="226"/>
      <c r="O48" s="226"/>
      <c r="P48" s="226"/>
    </row>
    <row r="50" spans="1:256" ht="15.75" x14ac:dyDescent="0.2">
      <c r="A50" s="183"/>
      <c r="B50" s="186"/>
      <c r="C50" s="184"/>
      <c r="D50" s="187"/>
      <c r="E50" s="185"/>
      <c r="F50" s="188"/>
      <c r="G50" s="185"/>
      <c r="H50" s="189"/>
      <c r="I50" s="185"/>
      <c r="J50" s="190"/>
      <c r="K50" s="183"/>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19"/>
      <c r="DV50" s="119"/>
      <c r="DW50" s="119"/>
      <c r="DX50" s="119"/>
      <c r="DY50" s="119"/>
      <c r="DZ50" s="119"/>
      <c r="EA50" s="119"/>
      <c r="EB50" s="119"/>
      <c r="EC50" s="119"/>
      <c r="ED50" s="119"/>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19"/>
      <c r="IP50" s="119"/>
      <c r="IQ50" s="119"/>
      <c r="IR50" s="119"/>
      <c r="IS50" s="119"/>
      <c r="IT50" s="119"/>
      <c r="IU50" s="119"/>
      <c r="IV50" s="119"/>
    </row>
    <row r="51" spans="1:256" ht="15.75" x14ac:dyDescent="0.2">
      <c r="A51" s="183"/>
      <c r="B51" s="186"/>
      <c r="C51" s="184"/>
      <c r="D51" s="187"/>
      <c r="E51" s="185"/>
      <c r="F51" s="188"/>
      <c r="G51" s="185"/>
      <c r="H51" s="189"/>
      <c r="I51" s="185"/>
      <c r="J51" s="190"/>
      <c r="K51" s="183"/>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19"/>
      <c r="DV51" s="119"/>
      <c r="DW51" s="119"/>
      <c r="DX51" s="119"/>
      <c r="DY51" s="119"/>
      <c r="DZ51" s="119"/>
      <c r="EA51" s="119"/>
      <c r="EB51" s="119"/>
      <c r="EC51" s="119"/>
      <c r="ED51" s="119"/>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19"/>
      <c r="IP51" s="119"/>
      <c r="IQ51" s="119"/>
      <c r="IR51" s="119"/>
      <c r="IS51" s="119"/>
      <c r="IT51" s="119"/>
      <c r="IU51" s="119"/>
      <c r="IV51" s="119"/>
    </row>
    <row r="52" spans="1:256" ht="15.75" x14ac:dyDescent="0.2">
      <c r="A52" s="183"/>
      <c r="B52" s="186"/>
      <c r="C52" s="184"/>
      <c r="D52" s="187"/>
      <c r="E52" s="185"/>
      <c r="F52" s="188"/>
      <c r="G52" s="185"/>
      <c r="H52" s="189"/>
      <c r="I52" s="185"/>
      <c r="J52" s="190"/>
      <c r="K52" s="183"/>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c r="BY52" s="119"/>
      <c r="BZ52" s="119"/>
      <c r="CA52" s="119"/>
      <c r="CB52" s="119"/>
      <c r="CC52" s="119"/>
      <c r="CD52" s="119"/>
      <c r="CE52" s="119"/>
      <c r="CF52" s="119"/>
      <c r="CG52" s="119"/>
      <c r="CH52" s="119"/>
      <c r="CI52" s="119"/>
      <c r="CJ52" s="119"/>
      <c r="CK52" s="119"/>
      <c r="CL52" s="119"/>
      <c r="CM52" s="119"/>
      <c r="CN52" s="119"/>
      <c r="CO52" s="119"/>
      <c r="CP52" s="119"/>
      <c r="CQ52" s="119"/>
      <c r="CR52" s="119"/>
      <c r="CS52" s="119"/>
      <c r="CT52" s="119"/>
      <c r="CU52" s="119"/>
      <c r="CV52" s="119"/>
      <c r="CW52" s="119"/>
      <c r="CX52" s="119"/>
      <c r="CY52" s="119"/>
      <c r="CZ52" s="119"/>
      <c r="DA52" s="119"/>
      <c r="DB52" s="119"/>
      <c r="DC52" s="119"/>
      <c r="DD52" s="119"/>
      <c r="DE52" s="119"/>
      <c r="DF52" s="119"/>
      <c r="DG52" s="119"/>
      <c r="DH52" s="119"/>
      <c r="DI52" s="119"/>
      <c r="DJ52" s="119"/>
      <c r="DK52" s="119"/>
      <c r="DL52" s="119"/>
      <c r="DM52" s="119"/>
      <c r="DN52" s="119"/>
      <c r="DO52" s="119"/>
      <c r="DP52" s="119"/>
      <c r="DQ52" s="119"/>
      <c r="DR52" s="119"/>
      <c r="DS52" s="119"/>
      <c r="DT52" s="119"/>
      <c r="DU52" s="119"/>
      <c r="DV52" s="119"/>
      <c r="DW52" s="119"/>
      <c r="DX52" s="119"/>
      <c r="DY52" s="119"/>
      <c r="DZ52" s="119"/>
      <c r="EA52" s="119"/>
      <c r="EB52" s="119"/>
      <c r="EC52" s="119"/>
      <c r="ED52" s="119"/>
      <c r="EE52" s="119"/>
      <c r="EF52" s="119"/>
      <c r="EG52" s="119"/>
      <c r="EH52" s="119"/>
      <c r="EI52" s="119"/>
      <c r="EJ52" s="119"/>
      <c r="EK52" s="119"/>
      <c r="EL52" s="119"/>
      <c r="EM52" s="119"/>
      <c r="EN52" s="119"/>
      <c r="EO52" s="119"/>
      <c r="EP52" s="119"/>
      <c r="EQ52" s="119"/>
      <c r="ER52" s="119"/>
      <c r="ES52" s="119"/>
      <c r="ET52" s="119"/>
      <c r="EU52" s="119"/>
      <c r="EV52" s="119"/>
      <c r="EW52" s="119"/>
      <c r="EX52" s="119"/>
      <c r="EY52" s="119"/>
      <c r="EZ52" s="119"/>
      <c r="FA52" s="119"/>
      <c r="FB52" s="119"/>
      <c r="FC52" s="119"/>
      <c r="FD52" s="119"/>
      <c r="FE52" s="119"/>
      <c r="FF52" s="119"/>
      <c r="FG52" s="119"/>
      <c r="FH52" s="119"/>
      <c r="FI52" s="119"/>
      <c r="FJ52" s="119"/>
      <c r="FK52" s="119"/>
      <c r="FL52" s="119"/>
      <c r="FM52" s="119"/>
      <c r="FN52" s="119"/>
      <c r="FO52" s="119"/>
      <c r="FP52" s="119"/>
      <c r="FQ52" s="119"/>
      <c r="FR52" s="119"/>
      <c r="FS52" s="119"/>
      <c r="FT52" s="119"/>
      <c r="FU52" s="119"/>
      <c r="FV52" s="119"/>
      <c r="FW52" s="119"/>
      <c r="FX52" s="119"/>
      <c r="FY52" s="119"/>
      <c r="FZ52" s="119"/>
      <c r="GA52" s="119"/>
      <c r="GB52" s="119"/>
      <c r="GC52" s="119"/>
      <c r="GD52" s="119"/>
      <c r="GE52" s="119"/>
      <c r="GF52" s="119"/>
      <c r="GG52" s="119"/>
      <c r="GH52" s="119"/>
      <c r="GI52" s="119"/>
      <c r="GJ52" s="119"/>
      <c r="GK52" s="119"/>
      <c r="GL52" s="119"/>
      <c r="GM52" s="119"/>
      <c r="GN52" s="119"/>
      <c r="GO52" s="119"/>
      <c r="GP52" s="119"/>
      <c r="GQ52" s="119"/>
      <c r="GR52" s="119"/>
      <c r="GS52" s="119"/>
      <c r="GT52" s="119"/>
      <c r="GU52" s="119"/>
      <c r="GV52" s="119"/>
      <c r="GW52" s="119"/>
      <c r="GX52" s="119"/>
      <c r="GY52" s="119"/>
      <c r="GZ52" s="119"/>
      <c r="HA52" s="119"/>
      <c r="HB52" s="119"/>
      <c r="HC52" s="119"/>
      <c r="HD52" s="119"/>
      <c r="HE52" s="119"/>
      <c r="HF52" s="119"/>
      <c r="HG52" s="119"/>
      <c r="HH52" s="119"/>
      <c r="HI52" s="119"/>
      <c r="HJ52" s="119"/>
      <c r="HK52" s="119"/>
      <c r="HL52" s="119"/>
      <c r="HM52" s="119"/>
      <c r="HN52" s="119"/>
      <c r="HO52" s="119"/>
      <c r="HP52" s="119"/>
      <c r="HQ52" s="119"/>
      <c r="HR52" s="119"/>
      <c r="HS52" s="119"/>
      <c r="HT52" s="119"/>
      <c r="HU52" s="119"/>
      <c r="HV52" s="119"/>
      <c r="HW52" s="119"/>
      <c r="HX52" s="119"/>
      <c r="HY52" s="119"/>
      <c r="HZ52" s="119"/>
      <c r="IA52" s="119"/>
      <c r="IB52" s="119"/>
      <c r="IC52" s="119"/>
      <c r="ID52" s="119"/>
      <c r="IE52" s="119"/>
      <c r="IF52" s="119"/>
      <c r="IG52" s="119"/>
      <c r="IH52" s="119"/>
      <c r="II52" s="119"/>
      <c r="IJ52" s="119"/>
      <c r="IK52" s="119"/>
      <c r="IL52" s="119"/>
      <c r="IM52" s="119"/>
      <c r="IN52" s="119"/>
      <c r="IO52" s="119"/>
      <c r="IP52" s="119"/>
      <c r="IQ52" s="119"/>
      <c r="IR52" s="119"/>
      <c r="IS52" s="119"/>
      <c r="IT52" s="119"/>
      <c r="IU52" s="119"/>
      <c r="IV52" s="119"/>
    </row>
    <row r="53" spans="1:256" ht="15.75" x14ac:dyDescent="0.2">
      <c r="A53" s="183"/>
      <c r="B53" s="186"/>
      <c r="C53" s="184"/>
      <c r="D53" s="187"/>
      <c r="E53" s="185"/>
      <c r="F53" s="188"/>
      <c r="G53" s="185"/>
      <c r="H53" s="189"/>
      <c r="I53" s="185"/>
      <c r="J53" s="190"/>
      <c r="K53" s="183"/>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c r="AV53" s="119"/>
      <c r="AW53" s="119"/>
      <c r="AX53" s="119"/>
      <c r="AY53" s="119"/>
      <c r="AZ53" s="119"/>
      <c r="BA53" s="119"/>
      <c r="BB53" s="119"/>
      <c r="BC53" s="119"/>
      <c r="BD53" s="119"/>
      <c r="BE53" s="119"/>
      <c r="BF53" s="119"/>
      <c r="BG53" s="119"/>
      <c r="BH53" s="119"/>
      <c r="BI53" s="119"/>
      <c r="BJ53" s="119"/>
      <c r="BK53" s="119"/>
      <c r="BL53" s="119"/>
      <c r="BM53" s="119"/>
      <c r="BN53" s="119"/>
      <c r="BO53" s="119"/>
      <c r="BP53" s="119"/>
      <c r="BQ53" s="119"/>
      <c r="BR53" s="119"/>
      <c r="BS53" s="119"/>
      <c r="BT53" s="119"/>
      <c r="BU53" s="119"/>
      <c r="BV53" s="119"/>
      <c r="BW53" s="119"/>
      <c r="BX53" s="119"/>
      <c r="BY53" s="119"/>
      <c r="BZ53" s="119"/>
      <c r="CA53" s="119"/>
      <c r="CB53" s="119"/>
      <c r="CC53" s="119"/>
      <c r="CD53" s="119"/>
      <c r="CE53" s="119"/>
      <c r="CF53" s="119"/>
      <c r="CG53" s="119"/>
      <c r="CH53" s="119"/>
      <c r="CI53" s="119"/>
      <c r="CJ53" s="119"/>
      <c r="CK53" s="119"/>
      <c r="CL53" s="119"/>
      <c r="CM53" s="119"/>
      <c r="CN53" s="119"/>
      <c r="CO53" s="119"/>
      <c r="CP53" s="119"/>
      <c r="CQ53" s="119"/>
      <c r="CR53" s="119"/>
      <c r="CS53" s="119"/>
      <c r="CT53" s="119"/>
      <c r="CU53" s="119"/>
      <c r="CV53" s="119"/>
      <c r="CW53" s="119"/>
      <c r="CX53" s="119"/>
      <c r="CY53" s="119"/>
      <c r="CZ53" s="119"/>
      <c r="DA53" s="119"/>
      <c r="DB53" s="119"/>
      <c r="DC53" s="119"/>
      <c r="DD53" s="119"/>
      <c r="DE53" s="119"/>
      <c r="DF53" s="119"/>
      <c r="DG53" s="119"/>
      <c r="DH53" s="119"/>
      <c r="DI53" s="119"/>
      <c r="DJ53" s="119"/>
      <c r="DK53" s="119"/>
      <c r="DL53" s="119"/>
      <c r="DM53" s="119"/>
      <c r="DN53" s="119"/>
      <c r="DO53" s="119"/>
      <c r="DP53" s="119"/>
      <c r="DQ53" s="119"/>
      <c r="DR53" s="119"/>
      <c r="DS53" s="119"/>
      <c r="DT53" s="119"/>
      <c r="DU53" s="119"/>
      <c r="DV53" s="119"/>
      <c r="DW53" s="119"/>
      <c r="DX53" s="119"/>
      <c r="DY53" s="119"/>
      <c r="DZ53" s="119"/>
      <c r="EA53" s="119"/>
      <c r="EB53" s="119"/>
      <c r="EC53" s="119"/>
      <c r="ED53" s="119"/>
      <c r="EE53" s="119"/>
      <c r="EF53" s="119"/>
      <c r="EG53" s="119"/>
      <c r="EH53" s="119"/>
      <c r="EI53" s="119"/>
      <c r="EJ53" s="119"/>
      <c r="EK53" s="119"/>
      <c r="EL53" s="119"/>
      <c r="EM53" s="119"/>
      <c r="EN53" s="119"/>
      <c r="EO53" s="119"/>
      <c r="EP53" s="119"/>
      <c r="EQ53" s="119"/>
      <c r="ER53" s="119"/>
      <c r="ES53" s="119"/>
      <c r="ET53" s="119"/>
      <c r="EU53" s="119"/>
      <c r="EV53" s="119"/>
      <c r="EW53" s="119"/>
      <c r="EX53" s="119"/>
      <c r="EY53" s="119"/>
      <c r="EZ53" s="119"/>
      <c r="FA53" s="119"/>
      <c r="FB53" s="119"/>
      <c r="FC53" s="119"/>
      <c r="FD53" s="119"/>
      <c r="FE53" s="119"/>
      <c r="FF53" s="119"/>
      <c r="FG53" s="119"/>
      <c r="FH53" s="119"/>
      <c r="FI53" s="119"/>
      <c r="FJ53" s="119"/>
      <c r="FK53" s="119"/>
      <c r="FL53" s="119"/>
      <c r="FM53" s="119"/>
      <c r="FN53" s="119"/>
      <c r="FO53" s="119"/>
      <c r="FP53" s="119"/>
      <c r="FQ53" s="119"/>
      <c r="FR53" s="119"/>
      <c r="FS53" s="119"/>
      <c r="FT53" s="119"/>
      <c r="FU53" s="119"/>
      <c r="FV53" s="119"/>
      <c r="FW53" s="119"/>
      <c r="FX53" s="119"/>
      <c r="FY53" s="119"/>
      <c r="FZ53" s="119"/>
      <c r="GA53" s="119"/>
      <c r="GB53" s="119"/>
      <c r="GC53" s="119"/>
      <c r="GD53" s="119"/>
      <c r="GE53" s="119"/>
      <c r="GF53" s="119"/>
      <c r="GG53" s="119"/>
      <c r="GH53" s="119"/>
      <c r="GI53" s="119"/>
      <c r="GJ53" s="119"/>
      <c r="GK53" s="119"/>
      <c r="GL53" s="119"/>
      <c r="GM53" s="119"/>
      <c r="GN53" s="119"/>
      <c r="GO53" s="119"/>
      <c r="GP53" s="119"/>
      <c r="GQ53" s="119"/>
      <c r="GR53" s="119"/>
      <c r="GS53" s="119"/>
      <c r="GT53" s="119"/>
      <c r="GU53" s="119"/>
      <c r="GV53" s="119"/>
      <c r="GW53" s="119"/>
      <c r="GX53" s="119"/>
      <c r="GY53" s="119"/>
      <c r="GZ53" s="119"/>
      <c r="HA53" s="119"/>
      <c r="HB53" s="119"/>
      <c r="HC53" s="119"/>
      <c r="HD53" s="119"/>
      <c r="HE53" s="119"/>
      <c r="HF53" s="119"/>
      <c r="HG53" s="119"/>
      <c r="HH53" s="119"/>
      <c r="HI53" s="119"/>
      <c r="HJ53" s="119"/>
      <c r="HK53" s="119"/>
      <c r="HL53" s="119"/>
      <c r="HM53" s="119"/>
      <c r="HN53" s="119"/>
      <c r="HO53" s="119"/>
      <c r="HP53" s="119"/>
      <c r="HQ53" s="119"/>
      <c r="HR53" s="119"/>
      <c r="HS53" s="119"/>
      <c r="HT53" s="119"/>
      <c r="HU53" s="119"/>
      <c r="HV53" s="119"/>
      <c r="HW53" s="119"/>
      <c r="HX53" s="119"/>
      <c r="HY53" s="119"/>
      <c r="HZ53" s="119"/>
      <c r="IA53" s="119"/>
      <c r="IB53" s="119"/>
      <c r="IC53" s="119"/>
      <c r="ID53" s="119"/>
      <c r="IE53" s="119"/>
      <c r="IF53" s="119"/>
      <c r="IG53" s="119"/>
      <c r="IH53" s="119"/>
      <c r="II53" s="119"/>
      <c r="IJ53" s="119"/>
      <c r="IK53" s="119"/>
      <c r="IL53" s="119"/>
      <c r="IM53" s="119"/>
      <c r="IN53" s="119"/>
      <c r="IO53" s="119"/>
      <c r="IP53" s="119"/>
      <c r="IQ53" s="119"/>
      <c r="IR53" s="119"/>
      <c r="IS53" s="119"/>
      <c r="IT53" s="119"/>
      <c r="IU53" s="119"/>
      <c r="IV53" s="119"/>
    </row>
    <row r="54" spans="1:256" ht="15.75" x14ac:dyDescent="0.2">
      <c r="A54" s="183"/>
      <c r="B54" s="186"/>
      <c r="C54" s="184"/>
      <c r="D54" s="187"/>
      <c r="E54" s="185"/>
      <c r="F54" s="188"/>
      <c r="G54" s="185"/>
      <c r="H54" s="189"/>
      <c r="I54" s="185"/>
      <c r="J54" s="190"/>
      <c r="K54" s="183"/>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c r="AV54" s="119"/>
      <c r="AW54" s="119"/>
      <c r="AX54" s="119"/>
      <c r="AY54" s="119"/>
      <c r="AZ54" s="119"/>
      <c r="BA54" s="119"/>
      <c r="BB54" s="119"/>
      <c r="BC54" s="119"/>
      <c r="BD54" s="119"/>
      <c r="BE54" s="119"/>
      <c r="BF54" s="119"/>
      <c r="BG54" s="119"/>
      <c r="BH54" s="119"/>
      <c r="BI54" s="119"/>
      <c r="BJ54" s="119"/>
      <c r="BK54" s="119"/>
      <c r="BL54" s="119"/>
      <c r="BM54" s="119"/>
      <c r="BN54" s="119"/>
      <c r="BO54" s="119"/>
      <c r="BP54" s="119"/>
      <c r="BQ54" s="119"/>
      <c r="BR54" s="119"/>
      <c r="BS54" s="119"/>
      <c r="BT54" s="119"/>
      <c r="BU54" s="119"/>
      <c r="BV54" s="119"/>
      <c r="BW54" s="119"/>
      <c r="BX54" s="119"/>
      <c r="BY54" s="119"/>
      <c r="BZ54" s="119"/>
      <c r="CA54" s="119"/>
      <c r="CB54" s="119"/>
      <c r="CC54" s="119"/>
      <c r="CD54" s="119"/>
      <c r="CE54" s="119"/>
      <c r="CF54" s="119"/>
      <c r="CG54" s="119"/>
      <c r="CH54" s="119"/>
      <c r="CI54" s="119"/>
      <c r="CJ54" s="119"/>
      <c r="CK54" s="119"/>
      <c r="CL54" s="119"/>
      <c r="CM54" s="119"/>
      <c r="CN54" s="119"/>
      <c r="CO54" s="119"/>
      <c r="CP54" s="119"/>
      <c r="CQ54" s="119"/>
      <c r="CR54" s="119"/>
      <c r="CS54" s="119"/>
      <c r="CT54" s="119"/>
      <c r="CU54" s="119"/>
      <c r="CV54" s="119"/>
      <c r="CW54" s="119"/>
      <c r="CX54" s="119"/>
      <c r="CY54" s="119"/>
      <c r="CZ54" s="119"/>
      <c r="DA54" s="119"/>
      <c r="DB54" s="119"/>
      <c r="DC54" s="119"/>
      <c r="DD54" s="119"/>
      <c r="DE54" s="119"/>
      <c r="DF54" s="119"/>
      <c r="DG54" s="119"/>
      <c r="DH54" s="119"/>
      <c r="DI54" s="119"/>
      <c r="DJ54" s="119"/>
      <c r="DK54" s="119"/>
      <c r="DL54" s="119"/>
      <c r="DM54" s="119"/>
      <c r="DN54" s="119"/>
      <c r="DO54" s="119"/>
      <c r="DP54" s="119"/>
      <c r="DQ54" s="119"/>
      <c r="DR54" s="119"/>
      <c r="DS54" s="119"/>
      <c r="DT54" s="119"/>
      <c r="DU54" s="119"/>
      <c r="DV54" s="119"/>
      <c r="DW54" s="119"/>
      <c r="DX54" s="119"/>
      <c r="DY54" s="119"/>
      <c r="DZ54" s="119"/>
      <c r="EA54" s="119"/>
      <c r="EB54" s="119"/>
      <c r="EC54" s="119"/>
      <c r="ED54" s="119"/>
      <c r="EE54" s="119"/>
      <c r="EF54" s="119"/>
      <c r="EG54" s="119"/>
      <c r="EH54" s="119"/>
      <c r="EI54" s="119"/>
      <c r="EJ54" s="119"/>
      <c r="EK54" s="119"/>
      <c r="EL54" s="119"/>
      <c r="EM54" s="119"/>
      <c r="EN54" s="119"/>
      <c r="EO54" s="119"/>
      <c r="EP54" s="119"/>
      <c r="EQ54" s="119"/>
      <c r="ER54" s="119"/>
      <c r="ES54" s="119"/>
      <c r="ET54" s="119"/>
      <c r="EU54" s="119"/>
      <c r="EV54" s="119"/>
      <c r="EW54" s="119"/>
      <c r="EX54" s="119"/>
      <c r="EY54" s="119"/>
      <c r="EZ54" s="119"/>
      <c r="FA54" s="119"/>
      <c r="FB54" s="119"/>
      <c r="FC54" s="119"/>
      <c r="FD54" s="119"/>
      <c r="FE54" s="119"/>
      <c r="FF54" s="119"/>
      <c r="FG54" s="119"/>
      <c r="FH54" s="119"/>
      <c r="FI54" s="119"/>
      <c r="FJ54" s="119"/>
      <c r="FK54" s="119"/>
      <c r="FL54" s="119"/>
      <c r="FM54" s="119"/>
      <c r="FN54" s="119"/>
      <c r="FO54" s="119"/>
      <c r="FP54" s="119"/>
      <c r="FQ54" s="119"/>
      <c r="FR54" s="119"/>
      <c r="FS54" s="119"/>
      <c r="FT54" s="119"/>
      <c r="FU54" s="119"/>
      <c r="FV54" s="119"/>
      <c r="FW54" s="119"/>
      <c r="FX54" s="119"/>
      <c r="FY54" s="119"/>
      <c r="FZ54" s="119"/>
      <c r="GA54" s="119"/>
      <c r="GB54" s="119"/>
      <c r="GC54" s="119"/>
      <c r="GD54" s="119"/>
      <c r="GE54" s="119"/>
      <c r="GF54" s="119"/>
      <c r="GG54" s="119"/>
      <c r="GH54" s="119"/>
      <c r="GI54" s="119"/>
      <c r="GJ54" s="119"/>
      <c r="GK54" s="119"/>
      <c r="GL54" s="119"/>
      <c r="GM54" s="119"/>
      <c r="GN54" s="119"/>
      <c r="GO54" s="119"/>
      <c r="GP54" s="119"/>
      <c r="GQ54" s="119"/>
      <c r="GR54" s="119"/>
      <c r="GS54" s="119"/>
      <c r="GT54" s="119"/>
      <c r="GU54" s="119"/>
      <c r="GV54" s="119"/>
      <c r="GW54" s="119"/>
      <c r="GX54" s="119"/>
      <c r="GY54" s="119"/>
      <c r="GZ54" s="119"/>
      <c r="HA54" s="119"/>
      <c r="HB54" s="119"/>
      <c r="HC54" s="119"/>
      <c r="HD54" s="119"/>
      <c r="HE54" s="119"/>
      <c r="HF54" s="119"/>
      <c r="HG54" s="119"/>
      <c r="HH54" s="119"/>
      <c r="HI54" s="119"/>
      <c r="HJ54" s="119"/>
      <c r="HK54" s="119"/>
      <c r="HL54" s="119"/>
      <c r="HM54" s="119"/>
      <c r="HN54" s="119"/>
      <c r="HO54" s="119"/>
      <c r="HP54" s="119"/>
      <c r="HQ54" s="119"/>
      <c r="HR54" s="119"/>
      <c r="HS54" s="119"/>
      <c r="HT54" s="119"/>
      <c r="HU54" s="119"/>
      <c r="HV54" s="119"/>
      <c r="HW54" s="119"/>
      <c r="HX54" s="119"/>
      <c r="HY54" s="119"/>
      <c r="HZ54" s="119"/>
      <c r="IA54" s="119"/>
      <c r="IB54" s="119"/>
      <c r="IC54" s="119"/>
      <c r="ID54" s="119"/>
      <c r="IE54" s="119"/>
      <c r="IF54" s="119"/>
      <c r="IG54" s="119"/>
      <c r="IH54" s="119"/>
      <c r="II54" s="119"/>
      <c r="IJ54" s="119"/>
      <c r="IK54" s="119"/>
      <c r="IL54" s="119"/>
      <c r="IM54" s="119"/>
      <c r="IN54" s="119"/>
      <c r="IO54" s="119"/>
      <c r="IP54" s="119"/>
      <c r="IQ54" s="119"/>
      <c r="IR54" s="119"/>
      <c r="IS54" s="119"/>
      <c r="IT54" s="119"/>
      <c r="IU54" s="119"/>
      <c r="IV54" s="119"/>
    </row>
    <row r="55" spans="1:256" ht="15.75" x14ac:dyDescent="0.2">
      <c r="A55" s="183"/>
      <c r="B55" s="186"/>
      <c r="C55" s="184"/>
      <c r="D55" s="187"/>
      <c r="E55" s="185"/>
      <c r="F55" s="188"/>
      <c r="G55" s="185"/>
      <c r="H55" s="189"/>
      <c r="I55" s="185"/>
      <c r="J55" s="190"/>
      <c r="K55" s="183"/>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c r="AV55" s="119"/>
      <c r="AW55" s="119"/>
      <c r="AX55" s="119"/>
      <c r="AY55" s="119"/>
      <c r="AZ55" s="119"/>
      <c r="BA55" s="119"/>
      <c r="BB55" s="119"/>
      <c r="BC55" s="119"/>
      <c r="BD55" s="119"/>
      <c r="BE55" s="119"/>
      <c r="BF55" s="119"/>
      <c r="BG55" s="119"/>
      <c r="BH55" s="119"/>
      <c r="BI55" s="119"/>
      <c r="BJ55" s="119"/>
      <c r="BK55" s="119"/>
      <c r="BL55" s="119"/>
      <c r="BM55" s="119"/>
      <c r="BN55" s="119"/>
      <c r="BO55" s="119"/>
      <c r="BP55" s="119"/>
      <c r="BQ55" s="119"/>
      <c r="BR55" s="119"/>
      <c r="BS55" s="119"/>
      <c r="BT55" s="119"/>
      <c r="BU55" s="119"/>
      <c r="BV55" s="119"/>
      <c r="BW55" s="119"/>
      <c r="BX55" s="119"/>
      <c r="BY55" s="119"/>
      <c r="BZ55" s="119"/>
      <c r="CA55" s="119"/>
      <c r="CB55" s="119"/>
      <c r="CC55" s="119"/>
      <c r="CD55" s="119"/>
      <c r="CE55" s="119"/>
      <c r="CF55" s="119"/>
      <c r="CG55" s="119"/>
      <c r="CH55" s="119"/>
      <c r="CI55" s="119"/>
      <c r="CJ55" s="119"/>
      <c r="CK55" s="119"/>
      <c r="CL55" s="119"/>
      <c r="CM55" s="119"/>
      <c r="CN55" s="119"/>
      <c r="CO55" s="119"/>
      <c r="CP55" s="119"/>
      <c r="CQ55" s="119"/>
      <c r="CR55" s="119"/>
      <c r="CS55" s="119"/>
      <c r="CT55" s="119"/>
      <c r="CU55" s="119"/>
      <c r="CV55" s="119"/>
      <c r="CW55" s="119"/>
      <c r="CX55" s="119"/>
      <c r="CY55" s="119"/>
      <c r="CZ55" s="119"/>
      <c r="DA55" s="119"/>
      <c r="DB55" s="119"/>
      <c r="DC55" s="119"/>
      <c r="DD55" s="119"/>
      <c r="DE55" s="119"/>
      <c r="DF55" s="119"/>
      <c r="DG55" s="119"/>
      <c r="DH55" s="119"/>
      <c r="DI55" s="119"/>
      <c r="DJ55" s="119"/>
      <c r="DK55" s="119"/>
      <c r="DL55" s="119"/>
      <c r="DM55" s="119"/>
      <c r="DN55" s="119"/>
      <c r="DO55" s="119"/>
      <c r="DP55" s="119"/>
      <c r="DQ55" s="119"/>
      <c r="DR55" s="119"/>
      <c r="DS55" s="119"/>
      <c r="DT55" s="119"/>
      <c r="DU55" s="119"/>
      <c r="DV55" s="119"/>
      <c r="DW55" s="119"/>
      <c r="DX55" s="119"/>
      <c r="DY55" s="119"/>
      <c r="DZ55" s="119"/>
      <c r="EA55" s="119"/>
      <c r="EB55" s="119"/>
      <c r="EC55" s="119"/>
      <c r="ED55" s="119"/>
      <c r="EE55" s="119"/>
      <c r="EF55" s="119"/>
      <c r="EG55" s="119"/>
      <c r="EH55" s="119"/>
      <c r="EI55" s="119"/>
      <c r="EJ55" s="119"/>
      <c r="EK55" s="119"/>
      <c r="EL55" s="119"/>
      <c r="EM55" s="119"/>
      <c r="EN55" s="119"/>
      <c r="EO55" s="119"/>
      <c r="EP55" s="119"/>
      <c r="EQ55" s="119"/>
      <c r="ER55" s="119"/>
      <c r="ES55" s="119"/>
      <c r="ET55" s="119"/>
      <c r="EU55" s="119"/>
      <c r="EV55" s="119"/>
      <c r="EW55" s="119"/>
      <c r="EX55" s="119"/>
      <c r="EY55" s="119"/>
      <c r="EZ55" s="119"/>
      <c r="FA55" s="119"/>
      <c r="FB55" s="119"/>
      <c r="FC55" s="119"/>
      <c r="FD55" s="119"/>
      <c r="FE55" s="119"/>
      <c r="FF55" s="119"/>
      <c r="FG55" s="119"/>
      <c r="FH55" s="119"/>
      <c r="FI55" s="119"/>
      <c r="FJ55" s="119"/>
      <c r="FK55" s="119"/>
      <c r="FL55" s="119"/>
      <c r="FM55" s="119"/>
      <c r="FN55" s="119"/>
      <c r="FO55" s="119"/>
      <c r="FP55" s="119"/>
      <c r="FQ55" s="119"/>
      <c r="FR55" s="119"/>
      <c r="FS55" s="119"/>
      <c r="FT55" s="119"/>
      <c r="FU55" s="119"/>
      <c r="FV55" s="119"/>
      <c r="FW55" s="119"/>
      <c r="FX55" s="119"/>
      <c r="FY55" s="119"/>
      <c r="FZ55" s="119"/>
      <c r="GA55" s="119"/>
      <c r="GB55" s="119"/>
      <c r="GC55" s="119"/>
      <c r="GD55" s="119"/>
      <c r="GE55" s="119"/>
      <c r="GF55" s="119"/>
      <c r="GG55" s="119"/>
      <c r="GH55" s="119"/>
      <c r="GI55" s="119"/>
      <c r="GJ55" s="119"/>
      <c r="GK55" s="119"/>
      <c r="GL55" s="119"/>
      <c r="GM55" s="119"/>
      <c r="GN55" s="119"/>
      <c r="GO55" s="119"/>
      <c r="GP55" s="119"/>
      <c r="GQ55" s="119"/>
      <c r="GR55" s="119"/>
      <c r="GS55" s="119"/>
      <c r="GT55" s="119"/>
      <c r="GU55" s="119"/>
      <c r="GV55" s="119"/>
      <c r="GW55" s="119"/>
      <c r="GX55" s="119"/>
      <c r="GY55" s="119"/>
      <c r="GZ55" s="119"/>
      <c r="HA55" s="119"/>
      <c r="HB55" s="119"/>
      <c r="HC55" s="119"/>
      <c r="HD55" s="119"/>
      <c r="HE55" s="119"/>
      <c r="HF55" s="119"/>
      <c r="HG55" s="119"/>
      <c r="HH55" s="119"/>
      <c r="HI55" s="119"/>
      <c r="HJ55" s="119"/>
      <c r="HK55" s="119"/>
      <c r="HL55" s="119"/>
      <c r="HM55" s="119"/>
      <c r="HN55" s="119"/>
      <c r="HO55" s="119"/>
      <c r="HP55" s="119"/>
      <c r="HQ55" s="119"/>
      <c r="HR55" s="119"/>
      <c r="HS55" s="119"/>
      <c r="HT55" s="119"/>
      <c r="HU55" s="119"/>
      <c r="HV55" s="119"/>
      <c r="HW55" s="119"/>
      <c r="HX55" s="119"/>
      <c r="HY55" s="119"/>
      <c r="HZ55" s="119"/>
      <c r="IA55" s="119"/>
      <c r="IB55" s="119"/>
      <c r="IC55" s="119"/>
      <c r="ID55" s="119"/>
      <c r="IE55" s="119"/>
      <c r="IF55" s="119"/>
      <c r="IG55" s="119"/>
      <c r="IH55" s="119"/>
      <c r="II55" s="119"/>
      <c r="IJ55" s="119"/>
      <c r="IK55" s="119"/>
      <c r="IL55" s="119"/>
      <c r="IM55" s="119"/>
      <c r="IN55" s="119"/>
      <c r="IO55" s="119"/>
      <c r="IP55" s="119"/>
      <c r="IQ55" s="119"/>
      <c r="IR55" s="119"/>
      <c r="IS55" s="119"/>
      <c r="IT55" s="119"/>
      <c r="IU55" s="119"/>
      <c r="IV55" s="119"/>
    </row>
    <row r="56" spans="1:256" ht="15.75" x14ac:dyDescent="0.2">
      <c r="A56" s="183"/>
      <c r="B56" s="186"/>
      <c r="C56" s="184"/>
      <c r="D56" s="187"/>
      <c r="E56" s="185"/>
      <c r="F56" s="188"/>
      <c r="G56" s="185"/>
      <c r="H56" s="189"/>
      <c r="I56" s="185"/>
      <c r="J56" s="190"/>
      <c r="K56" s="183"/>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c r="AV56" s="119"/>
      <c r="AW56" s="119"/>
      <c r="AX56" s="119"/>
      <c r="AY56" s="119"/>
      <c r="AZ56" s="119"/>
      <c r="BA56" s="119"/>
      <c r="BB56" s="119"/>
      <c r="BC56" s="119"/>
      <c r="BD56" s="119"/>
      <c r="BE56" s="119"/>
      <c r="BF56" s="119"/>
      <c r="BG56" s="119"/>
      <c r="BH56" s="119"/>
      <c r="BI56" s="119"/>
      <c r="BJ56" s="119"/>
      <c r="BK56" s="119"/>
      <c r="BL56" s="119"/>
      <c r="BM56" s="119"/>
      <c r="BN56" s="119"/>
      <c r="BO56" s="119"/>
      <c r="BP56" s="119"/>
      <c r="BQ56" s="119"/>
      <c r="BR56" s="119"/>
      <c r="BS56" s="119"/>
      <c r="BT56" s="119"/>
      <c r="BU56" s="119"/>
      <c r="BV56" s="119"/>
      <c r="BW56" s="119"/>
      <c r="BX56" s="119"/>
      <c r="BY56" s="119"/>
      <c r="BZ56" s="119"/>
      <c r="CA56" s="119"/>
      <c r="CB56" s="119"/>
      <c r="CC56" s="119"/>
      <c r="CD56" s="119"/>
      <c r="CE56" s="119"/>
      <c r="CF56" s="119"/>
      <c r="CG56" s="119"/>
      <c r="CH56" s="119"/>
      <c r="CI56" s="119"/>
      <c r="CJ56" s="119"/>
      <c r="CK56" s="119"/>
      <c r="CL56" s="119"/>
      <c r="CM56" s="119"/>
      <c r="CN56" s="119"/>
      <c r="CO56" s="119"/>
      <c r="CP56" s="119"/>
      <c r="CQ56" s="119"/>
      <c r="CR56" s="119"/>
      <c r="CS56" s="119"/>
      <c r="CT56" s="119"/>
      <c r="CU56" s="119"/>
      <c r="CV56" s="119"/>
      <c r="CW56" s="119"/>
      <c r="CX56" s="119"/>
      <c r="CY56" s="119"/>
      <c r="CZ56" s="119"/>
      <c r="DA56" s="119"/>
      <c r="DB56" s="119"/>
      <c r="DC56" s="119"/>
      <c r="DD56" s="119"/>
      <c r="DE56" s="119"/>
      <c r="DF56" s="119"/>
      <c r="DG56" s="119"/>
      <c r="DH56" s="119"/>
      <c r="DI56" s="119"/>
      <c r="DJ56" s="119"/>
      <c r="DK56" s="119"/>
      <c r="DL56" s="119"/>
      <c r="DM56" s="119"/>
      <c r="DN56" s="119"/>
      <c r="DO56" s="119"/>
      <c r="DP56" s="119"/>
      <c r="DQ56" s="119"/>
      <c r="DR56" s="119"/>
      <c r="DS56" s="119"/>
      <c r="DT56" s="119"/>
      <c r="DU56" s="119"/>
      <c r="DV56" s="119"/>
      <c r="DW56" s="119"/>
      <c r="DX56" s="119"/>
      <c r="DY56" s="119"/>
      <c r="DZ56" s="119"/>
      <c r="EA56" s="119"/>
      <c r="EB56" s="119"/>
      <c r="EC56" s="119"/>
      <c r="ED56" s="119"/>
      <c r="EE56" s="119"/>
      <c r="EF56" s="119"/>
      <c r="EG56" s="119"/>
      <c r="EH56" s="119"/>
      <c r="EI56" s="119"/>
      <c r="EJ56" s="119"/>
      <c r="EK56" s="119"/>
      <c r="EL56" s="119"/>
      <c r="EM56" s="119"/>
      <c r="EN56" s="119"/>
      <c r="EO56" s="119"/>
      <c r="EP56" s="119"/>
      <c r="EQ56" s="119"/>
      <c r="ER56" s="119"/>
      <c r="ES56" s="119"/>
      <c r="ET56" s="119"/>
      <c r="EU56" s="119"/>
      <c r="EV56" s="119"/>
      <c r="EW56" s="119"/>
      <c r="EX56" s="119"/>
      <c r="EY56" s="119"/>
      <c r="EZ56" s="119"/>
      <c r="FA56" s="119"/>
      <c r="FB56" s="119"/>
      <c r="FC56" s="119"/>
      <c r="FD56" s="119"/>
      <c r="FE56" s="119"/>
      <c r="FF56" s="119"/>
      <c r="FG56" s="119"/>
      <c r="FH56" s="119"/>
      <c r="FI56" s="119"/>
      <c r="FJ56" s="119"/>
      <c r="FK56" s="119"/>
      <c r="FL56" s="119"/>
      <c r="FM56" s="119"/>
      <c r="FN56" s="119"/>
      <c r="FO56" s="119"/>
      <c r="FP56" s="119"/>
      <c r="FQ56" s="119"/>
      <c r="FR56" s="119"/>
      <c r="FS56" s="119"/>
      <c r="FT56" s="119"/>
      <c r="FU56" s="119"/>
      <c r="FV56" s="119"/>
      <c r="FW56" s="119"/>
      <c r="FX56" s="119"/>
      <c r="FY56" s="119"/>
      <c r="FZ56" s="119"/>
      <c r="GA56" s="119"/>
      <c r="GB56" s="119"/>
      <c r="GC56" s="119"/>
      <c r="GD56" s="119"/>
      <c r="GE56" s="119"/>
      <c r="GF56" s="119"/>
      <c r="GG56" s="119"/>
      <c r="GH56" s="119"/>
      <c r="GI56" s="119"/>
      <c r="GJ56" s="119"/>
      <c r="GK56" s="119"/>
      <c r="GL56" s="119"/>
      <c r="GM56" s="119"/>
      <c r="GN56" s="119"/>
      <c r="GO56" s="119"/>
      <c r="GP56" s="119"/>
      <c r="GQ56" s="119"/>
      <c r="GR56" s="119"/>
      <c r="GS56" s="119"/>
      <c r="GT56" s="119"/>
      <c r="GU56" s="119"/>
      <c r="GV56" s="119"/>
      <c r="GW56" s="119"/>
      <c r="GX56" s="119"/>
      <c r="GY56" s="119"/>
      <c r="GZ56" s="119"/>
      <c r="HA56" s="119"/>
      <c r="HB56" s="119"/>
      <c r="HC56" s="119"/>
      <c r="HD56" s="119"/>
      <c r="HE56" s="119"/>
      <c r="HF56" s="119"/>
      <c r="HG56" s="119"/>
      <c r="HH56" s="119"/>
      <c r="HI56" s="119"/>
      <c r="HJ56" s="119"/>
      <c r="HK56" s="119"/>
      <c r="HL56" s="119"/>
      <c r="HM56" s="119"/>
      <c r="HN56" s="119"/>
      <c r="HO56" s="119"/>
      <c r="HP56" s="119"/>
      <c r="HQ56" s="119"/>
      <c r="HR56" s="119"/>
      <c r="HS56" s="119"/>
      <c r="HT56" s="119"/>
      <c r="HU56" s="119"/>
      <c r="HV56" s="119"/>
      <c r="HW56" s="119"/>
      <c r="HX56" s="119"/>
      <c r="HY56" s="119"/>
      <c r="HZ56" s="119"/>
      <c r="IA56" s="119"/>
      <c r="IB56" s="119"/>
      <c r="IC56" s="119"/>
      <c r="ID56" s="119"/>
      <c r="IE56" s="119"/>
      <c r="IF56" s="119"/>
      <c r="IG56" s="119"/>
      <c r="IH56" s="119"/>
      <c r="II56" s="119"/>
      <c r="IJ56" s="119"/>
      <c r="IK56" s="119"/>
      <c r="IL56" s="119"/>
      <c r="IM56" s="119"/>
      <c r="IN56" s="119"/>
      <c r="IO56" s="119"/>
      <c r="IP56" s="119"/>
      <c r="IQ56" s="119"/>
      <c r="IR56" s="119"/>
      <c r="IS56" s="119"/>
      <c r="IT56" s="119"/>
      <c r="IU56" s="119"/>
      <c r="IV56" s="119"/>
    </row>
  </sheetData>
  <sheetProtection sheet="1" formatCells="0" formatColumns="0" formatRows="0" insertColumns="0" insertRows="0" insertHyperlinks="0" deleteColumns="0" deleteRows="0" sort="0" autoFilter="0" pivotTables="0"/>
  <mergeCells count="34">
    <mergeCell ref="B36:B37"/>
    <mergeCell ref="D36:D37"/>
    <mergeCell ref="F36:F37"/>
    <mergeCell ref="B41:I41"/>
    <mergeCell ref="A48:J48"/>
    <mergeCell ref="B26:B27"/>
    <mergeCell ref="D26:D27"/>
    <mergeCell ref="F26:F27"/>
    <mergeCell ref="H26:H27"/>
    <mergeCell ref="J26:J27"/>
    <mergeCell ref="B31:B32"/>
    <mergeCell ref="D31:D32"/>
    <mergeCell ref="F31:F32"/>
    <mergeCell ref="H31:H32"/>
    <mergeCell ref="J31:J32"/>
    <mergeCell ref="B14:B15"/>
    <mergeCell ref="D14:D15"/>
    <mergeCell ref="F14:F15"/>
    <mergeCell ref="H14:H15"/>
    <mergeCell ref="J14:J15"/>
    <mergeCell ref="B18:B19"/>
    <mergeCell ref="D18:D19"/>
    <mergeCell ref="F18:F19"/>
    <mergeCell ref="H18:H19"/>
    <mergeCell ref="J18:J19"/>
    <mergeCell ref="C1:I1"/>
    <mergeCell ref="B3:J3"/>
    <mergeCell ref="B4:J4"/>
    <mergeCell ref="B5:J5"/>
    <mergeCell ref="B11:B12"/>
    <mergeCell ref="D11:D12"/>
    <mergeCell ref="F11:F12"/>
    <mergeCell ref="H11:H12"/>
    <mergeCell ref="J11:J12"/>
  </mergeCells>
  <dataValidations count="4">
    <dataValidation type="decimal" operator="lessThanOrEqual" allowBlank="1" showInputMessage="1" showErrorMessage="1" sqref="D22:D23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D65537:D65538 IZ65537:IZ65538 SV65537:SV65538 ACR65537:ACR65538 AMN65537:AMN65538 AWJ65537:AWJ65538 BGF65537:BGF65538 BQB65537:BQB65538 BZX65537:BZX65538 CJT65537:CJT65538 CTP65537:CTP65538 DDL65537:DDL65538 DNH65537:DNH65538 DXD65537:DXD65538 EGZ65537:EGZ65538 EQV65537:EQV65538 FAR65537:FAR65538 FKN65537:FKN65538 FUJ65537:FUJ65538 GEF65537:GEF65538 GOB65537:GOB65538 GXX65537:GXX65538 HHT65537:HHT65538 HRP65537:HRP65538 IBL65537:IBL65538 ILH65537:ILH65538 IVD65537:IVD65538 JEZ65537:JEZ65538 JOV65537:JOV65538 JYR65537:JYR65538 KIN65537:KIN65538 KSJ65537:KSJ65538 LCF65537:LCF65538 LMB65537:LMB65538 LVX65537:LVX65538 MFT65537:MFT65538 MPP65537:MPP65538 MZL65537:MZL65538 NJH65537:NJH65538 NTD65537:NTD65538 OCZ65537:OCZ65538 OMV65537:OMV65538 OWR65537:OWR65538 PGN65537:PGN65538 PQJ65537:PQJ65538 QAF65537:QAF65538 QKB65537:QKB65538 QTX65537:QTX65538 RDT65537:RDT65538 RNP65537:RNP65538 RXL65537:RXL65538 SHH65537:SHH65538 SRD65537:SRD65538 TAZ65537:TAZ65538 TKV65537:TKV65538 TUR65537:TUR65538 UEN65537:UEN65538 UOJ65537:UOJ65538 UYF65537:UYF65538 VIB65537:VIB65538 VRX65537:VRX65538 WBT65537:WBT65538 WLP65537:WLP65538 WVL65537:WVL65538 D131073:D131074 IZ131073:IZ131074 SV131073:SV131074 ACR131073:ACR131074 AMN131073:AMN131074 AWJ131073:AWJ131074 BGF131073:BGF131074 BQB131073:BQB131074 BZX131073:BZX131074 CJT131073:CJT131074 CTP131073:CTP131074 DDL131073:DDL131074 DNH131073:DNH131074 DXD131073:DXD131074 EGZ131073:EGZ131074 EQV131073:EQV131074 FAR131073:FAR131074 FKN131073:FKN131074 FUJ131073:FUJ131074 GEF131073:GEF131074 GOB131073:GOB131074 GXX131073:GXX131074 HHT131073:HHT131074 HRP131073:HRP131074 IBL131073:IBL131074 ILH131073:ILH131074 IVD131073:IVD131074 JEZ131073:JEZ131074 JOV131073:JOV131074 JYR131073:JYR131074 KIN131073:KIN131074 KSJ131073:KSJ131074 LCF131073:LCF131074 LMB131073:LMB131074 LVX131073:LVX131074 MFT131073:MFT131074 MPP131073:MPP131074 MZL131073:MZL131074 NJH131073:NJH131074 NTD131073:NTD131074 OCZ131073:OCZ131074 OMV131073:OMV131074 OWR131073:OWR131074 PGN131073:PGN131074 PQJ131073:PQJ131074 QAF131073:QAF131074 QKB131073:QKB131074 QTX131073:QTX131074 RDT131073:RDT131074 RNP131073:RNP131074 RXL131073:RXL131074 SHH131073:SHH131074 SRD131073:SRD131074 TAZ131073:TAZ131074 TKV131073:TKV131074 TUR131073:TUR131074 UEN131073:UEN131074 UOJ131073:UOJ131074 UYF131073:UYF131074 VIB131073:VIB131074 VRX131073:VRX131074 WBT131073:WBT131074 WLP131073:WLP131074 WVL131073:WVL131074 D196609:D196610 IZ196609:IZ196610 SV196609:SV196610 ACR196609:ACR196610 AMN196609:AMN196610 AWJ196609:AWJ196610 BGF196609:BGF196610 BQB196609:BQB196610 BZX196609:BZX196610 CJT196609:CJT196610 CTP196609:CTP196610 DDL196609:DDL196610 DNH196609:DNH196610 DXD196609:DXD196610 EGZ196609:EGZ196610 EQV196609:EQV196610 FAR196609:FAR196610 FKN196609:FKN196610 FUJ196609:FUJ196610 GEF196609:GEF196610 GOB196609:GOB196610 GXX196609:GXX196610 HHT196609:HHT196610 HRP196609:HRP196610 IBL196609:IBL196610 ILH196609:ILH196610 IVD196609:IVD196610 JEZ196609:JEZ196610 JOV196609:JOV196610 JYR196609:JYR196610 KIN196609:KIN196610 KSJ196609:KSJ196610 LCF196609:LCF196610 LMB196609:LMB196610 LVX196609:LVX196610 MFT196609:MFT196610 MPP196609:MPP196610 MZL196609:MZL196610 NJH196609:NJH196610 NTD196609:NTD196610 OCZ196609:OCZ196610 OMV196609:OMV196610 OWR196609:OWR196610 PGN196609:PGN196610 PQJ196609:PQJ196610 QAF196609:QAF196610 QKB196609:QKB196610 QTX196609:QTX196610 RDT196609:RDT196610 RNP196609:RNP196610 RXL196609:RXL196610 SHH196609:SHH196610 SRD196609:SRD196610 TAZ196609:TAZ196610 TKV196609:TKV196610 TUR196609:TUR196610 UEN196609:UEN196610 UOJ196609:UOJ196610 UYF196609:UYF196610 VIB196609:VIB196610 VRX196609:VRX196610 WBT196609:WBT196610 WLP196609:WLP196610 WVL196609:WVL196610 D262145:D262146 IZ262145:IZ262146 SV262145:SV262146 ACR262145:ACR262146 AMN262145:AMN262146 AWJ262145:AWJ262146 BGF262145:BGF262146 BQB262145:BQB262146 BZX262145:BZX262146 CJT262145:CJT262146 CTP262145:CTP262146 DDL262145:DDL262146 DNH262145:DNH262146 DXD262145:DXD262146 EGZ262145:EGZ262146 EQV262145:EQV262146 FAR262145:FAR262146 FKN262145:FKN262146 FUJ262145:FUJ262146 GEF262145:GEF262146 GOB262145:GOB262146 GXX262145:GXX262146 HHT262145:HHT262146 HRP262145:HRP262146 IBL262145:IBL262146 ILH262145:ILH262146 IVD262145:IVD262146 JEZ262145:JEZ262146 JOV262145:JOV262146 JYR262145:JYR262146 KIN262145:KIN262146 KSJ262145:KSJ262146 LCF262145:LCF262146 LMB262145:LMB262146 LVX262145:LVX262146 MFT262145:MFT262146 MPP262145:MPP262146 MZL262145:MZL262146 NJH262145:NJH262146 NTD262145:NTD262146 OCZ262145:OCZ262146 OMV262145:OMV262146 OWR262145:OWR262146 PGN262145:PGN262146 PQJ262145:PQJ262146 QAF262145:QAF262146 QKB262145:QKB262146 QTX262145:QTX262146 RDT262145:RDT262146 RNP262145:RNP262146 RXL262145:RXL262146 SHH262145:SHH262146 SRD262145:SRD262146 TAZ262145:TAZ262146 TKV262145:TKV262146 TUR262145:TUR262146 UEN262145:UEN262146 UOJ262145:UOJ262146 UYF262145:UYF262146 VIB262145:VIB262146 VRX262145:VRX262146 WBT262145:WBT262146 WLP262145:WLP262146 WVL262145:WVL262146 D327681:D327682 IZ327681:IZ327682 SV327681:SV327682 ACR327681:ACR327682 AMN327681:AMN327682 AWJ327681:AWJ327682 BGF327681:BGF327682 BQB327681:BQB327682 BZX327681:BZX327682 CJT327681:CJT327682 CTP327681:CTP327682 DDL327681:DDL327682 DNH327681:DNH327682 DXD327681:DXD327682 EGZ327681:EGZ327682 EQV327681:EQV327682 FAR327681:FAR327682 FKN327681:FKN327682 FUJ327681:FUJ327682 GEF327681:GEF327682 GOB327681:GOB327682 GXX327681:GXX327682 HHT327681:HHT327682 HRP327681:HRP327682 IBL327681:IBL327682 ILH327681:ILH327682 IVD327681:IVD327682 JEZ327681:JEZ327682 JOV327681:JOV327682 JYR327681:JYR327682 KIN327681:KIN327682 KSJ327681:KSJ327682 LCF327681:LCF327682 LMB327681:LMB327682 LVX327681:LVX327682 MFT327681:MFT327682 MPP327681:MPP327682 MZL327681:MZL327682 NJH327681:NJH327682 NTD327681:NTD327682 OCZ327681:OCZ327682 OMV327681:OMV327682 OWR327681:OWR327682 PGN327681:PGN327682 PQJ327681:PQJ327682 QAF327681:QAF327682 QKB327681:QKB327682 QTX327681:QTX327682 RDT327681:RDT327682 RNP327681:RNP327682 RXL327681:RXL327682 SHH327681:SHH327682 SRD327681:SRD327682 TAZ327681:TAZ327682 TKV327681:TKV327682 TUR327681:TUR327682 UEN327681:UEN327682 UOJ327681:UOJ327682 UYF327681:UYF327682 VIB327681:VIB327682 VRX327681:VRX327682 WBT327681:WBT327682 WLP327681:WLP327682 WVL327681:WVL327682 D393217:D393218 IZ393217:IZ393218 SV393217:SV393218 ACR393217:ACR393218 AMN393217:AMN393218 AWJ393217:AWJ393218 BGF393217:BGF393218 BQB393217:BQB393218 BZX393217:BZX393218 CJT393217:CJT393218 CTP393217:CTP393218 DDL393217:DDL393218 DNH393217:DNH393218 DXD393217:DXD393218 EGZ393217:EGZ393218 EQV393217:EQV393218 FAR393217:FAR393218 FKN393217:FKN393218 FUJ393217:FUJ393218 GEF393217:GEF393218 GOB393217:GOB393218 GXX393217:GXX393218 HHT393217:HHT393218 HRP393217:HRP393218 IBL393217:IBL393218 ILH393217:ILH393218 IVD393217:IVD393218 JEZ393217:JEZ393218 JOV393217:JOV393218 JYR393217:JYR393218 KIN393217:KIN393218 KSJ393217:KSJ393218 LCF393217:LCF393218 LMB393217:LMB393218 LVX393217:LVX393218 MFT393217:MFT393218 MPP393217:MPP393218 MZL393217:MZL393218 NJH393217:NJH393218 NTD393217:NTD393218 OCZ393217:OCZ393218 OMV393217:OMV393218 OWR393217:OWR393218 PGN393217:PGN393218 PQJ393217:PQJ393218 QAF393217:QAF393218 QKB393217:QKB393218 QTX393217:QTX393218 RDT393217:RDT393218 RNP393217:RNP393218 RXL393217:RXL393218 SHH393217:SHH393218 SRD393217:SRD393218 TAZ393217:TAZ393218 TKV393217:TKV393218 TUR393217:TUR393218 UEN393217:UEN393218 UOJ393217:UOJ393218 UYF393217:UYF393218 VIB393217:VIB393218 VRX393217:VRX393218 WBT393217:WBT393218 WLP393217:WLP393218 WVL393217:WVL393218 D458753:D458754 IZ458753:IZ458754 SV458753:SV458754 ACR458753:ACR458754 AMN458753:AMN458754 AWJ458753:AWJ458754 BGF458753:BGF458754 BQB458753:BQB458754 BZX458753:BZX458754 CJT458753:CJT458754 CTP458753:CTP458754 DDL458753:DDL458754 DNH458753:DNH458754 DXD458753:DXD458754 EGZ458753:EGZ458754 EQV458753:EQV458754 FAR458753:FAR458754 FKN458753:FKN458754 FUJ458753:FUJ458754 GEF458753:GEF458754 GOB458753:GOB458754 GXX458753:GXX458754 HHT458753:HHT458754 HRP458753:HRP458754 IBL458753:IBL458754 ILH458753:ILH458754 IVD458753:IVD458754 JEZ458753:JEZ458754 JOV458753:JOV458754 JYR458753:JYR458754 KIN458753:KIN458754 KSJ458753:KSJ458754 LCF458753:LCF458754 LMB458753:LMB458754 LVX458753:LVX458754 MFT458753:MFT458754 MPP458753:MPP458754 MZL458753:MZL458754 NJH458753:NJH458754 NTD458753:NTD458754 OCZ458753:OCZ458754 OMV458753:OMV458754 OWR458753:OWR458754 PGN458753:PGN458754 PQJ458753:PQJ458754 QAF458753:QAF458754 QKB458753:QKB458754 QTX458753:QTX458754 RDT458753:RDT458754 RNP458753:RNP458754 RXL458753:RXL458754 SHH458753:SHH458754 SRD458753:SRD458754 TAZ458753:TAZ458754 TKV458753:TKV458754 TUR458753:TUR458754 UEN458753:UEN458754 UOJ458753:UOJ458754 UYF458753:UYF458754 VIB458753:VIB458754 VRX458753:VRX458754 WBT458753:WBT458754 WLP458753:WLP458754 WVL458753:WVL458754 D524289:D524290 IZ524289:IZ524290 SV524289:SV524290 ACR524289:ACR524290 AMN524289:AMN524290 AWJ524289:AWJ524290 BGF524289:BGF524290 BQB524289:BQB524290 BZX524289:BZX524290 CJT524289:CJT524290 CTP524289:CTP524290 DDL524289:DDL524290 DNH524289:DNH524290 DXD524289:DXD524290 EGZ524289:EGZ524290 EQV524289:EQV524290 FAR524289:FAR524290 FKN524289:FKN524290 FUJ524289:FUJ524290 GEF524289:GEF524290 GOB524289:GOB524290 GXX524289:GXX524290 HHT524289:HHT524290 HRP524289:HRP524290 IBL524289:IBL524290 ILH524289:ILH524290 IVD524289:IVD524290 JEZ524289:JEZ524290 JOV524289:JOV524290 JYR524289:JYR524290 KIN524289:KIN524290 KSJ524289:KSJ524290 LCF524289:LCF524290 LMB524289:LMB524290 LVX524289:LVX524290 MFT524289:MFT524290 MPP524289:MPP524290 MZL524289:MZL524290 NJH524289:NJH524290 NTD524289:NTD524290 OCZ524289:OCZ524290 OMV524289:OMV524290 OWR524289:OWR524290 PGN524289:PGN524290 PQJ524289:PQJ524290 QAF524289:QAF524290 QKB524289:QKB524290 QTX524289:QTX524290 RDT524289:RDT524290 RNP524289:RNP524290 RXL524289:RXL524290 SHH524289:SHH524290 SRD524289:SRD524290 TAZ524289:TAZ524290 TKV524289:TKV524290 TUR524289:TUR524290 UEN524289:UEN524290 UOJ524289:UOJ524290 UYF524289:UYF524290 VIB524289:VIB524290 VRX524289:VRX524290 WBT524289:WBT524290 WLP524289:WLP524290 WVL524289:WVL524290 D589825:D589826 IZ589825:IZ589826 SV589825:SV589826 ACR589825:ACR589826 AMN589825:AMN589826 AWJ589825:AWJ589826 BGF589825:BGF589826 BQB589825:BQB589826 BZX589825:BZX589826 CJT589825:CJT589826 CTP589825:CTP589826 DDL589825:DDL589826 DNH589825:DNH589826 DXD589825:DXD589826 EGZ589825:EGZ589826 EQV589825:EQV589826 FAR589825:FAR589826 FKN589825:FKN589826 FUJ589825:FUJ589826 GEF589825:GEF589826 GOB589825:GOB589826 GXX589825:GXX589826 HHT589825:HHT589826 HRP589825:HRP589826 IBL589825:IBL589826 ILH589825:ILH589826 IVD589825:IVD589826 JEZ589825:JEZ589826 JOV589825:JOV589826 JYR589825:JYR589826 KIN589825:KIN589826 KSJ589825:KSJ589826 LCF589825:LCF589826 LMB589825:LMB589826 LVX589825:LVX589826 MFT589825:MFT589826 MPP589825:MPP589826 MZL589825:MZL589826 NJH589825:NJH589826 NTD589825:NTD589826 OCZ589825:OCZ589826 OMV589825:OMV589826 OWR589825:OWR589826 PGN589825:PGN589826 PQJ589825:PQJ589826 QAF589825:QAF589826 QKB589825:QKB589826 QTX589825:QTX589826 RDT589825:RDT589826 RNP589825:RNP589826 RXL589825:RXL589826 SHH589825:SHH589826 SRD589825:SRD589826 TAZ589825:TAZ589826 TKV589825:TKV589826 TUR589825:TUR589826 UEN589825:UEN589826 UOJ589825:UOJ589826 UYF589825:UYF589826 VIB589825:VIB589826 VRX589825:VRX589826 WBT589825:WBT589826 WLP589825:WLP589826 WVL589825:WVL589826 D655361:D655362 IZ655361:IZ655362 SV655361:SV655362 ACR655361:ACR655362 AMN655361:AMN655362 AWJ655361:AWJ655362 BGF655361:BGF655362 BQB655361:BQB655362 BZX655361:BZX655362 CJT655361:CJT655362 CTP655361:CTP655362 DDL655361:DDL655362 DNH655361:DNH655362 DXD655361:DXD655362 EGZ655361:EGZ655362 EQV655361:EQV655362 FAR655361:FAR655362 FKN655361:FKN655362 FUJ655361:FUJ655362 GEF655361:GEF655362 GOB655361:GOB655362 GXX655361:GXX655362 HHT655361:HHT655362 HRP655361:HRP655362 IBL655361:IBL655362 ILH655361:ILH655362 IVD655361:IVD655362 JEZ655361:JEZ655362 JOV655361:JOV655362 JYR655361:JYR655362 KIN655361:KIN655362 KSJ655361:KSJ655362 LCF655361:LCF655362 LMB655361:LMB655362 LVX655361:LVX655362 MFT655361:MFT655362 MPP655361:MPP655362 MZL655361:MZL655362 NJH655361:NJH655362 NTD655361:NTD655362 OCZ655361:OCZ655362 OMV655361:OMV655362 OWR655361:OWR655362 PGN655361:PGN655362 PQJ655361:PQJ655362 QAF655361:QAF655362 QKB655361:QKB655362 QTX655361:QTX655362 RDT655361:RDT655362 RNP655361:RNP655362 RXL655361:RXL655362 SHH655361:SHH655362 SRD655361:SRD655362 TAZ655361:TAZ655362 TKV655361:TKV655362 TUR655361:TUR655362 UEN655361:UEN655362 UOJ655361:UOJ655362 UYF655361:UYF655362 VIB655361:VIB655362 VRX655361:VRX655362 WBT655361:WBT655362 WLP655361:WLP655362 WVL655361:WVL655362 D720897:D720898 IZ720897:IZ720898 SV720897:SV720898 ACR720897:ACR720898 AMN720897:AMN720898 AWJ720897:AWJ720898 BGF720897:BGF720898 BQB720897:BQB720898 BZX720897:BZX720898 CJT720897:CJT720898 CTP720897:CTP720898 DDL720897:DDL720898 DNH720897:DNH720898 DXD720897:DXD720898 EGZ720897:EGZ720898 EQV720897:EQV720898 FAR720897:FAR720898 FKN720897:FKN720898 FUJ720897:FUJ720898 GEF720897:GEF720898 GOB720897:GOB720898 GXX720897:GXX720898 HHT720897:HHT720898 HRP720897:HRP720898 IBL720897:IBL720898 ILH720897:ILH720898 IVD720897:IVD720898 JEZ720897:JEZ720898 JOV720897:JOV720898 JYR720897:JYR720898 KIN720897:KIN720898 KSJ720897:KSJ720898 LCF720897:LCF720898 LMB720897:LMB720898 LVX720897:LVX720898 MFT720897:MFT720898 MPP720897:MPP720898 MZL720897:MZL720898 NJH720897:NJH720898 NTD720897:NTD720898 OCZ720897:OCZ720898 OMV720897:OMV720898 OWR720897:OWR720898 PGN720897:PGN720898 PQJ720897:PQJ720898 QAF720897:QAF720898 QKB720897:QKB720898 QTX720897:QTX720898 RDT720897:RDT720898 RNP720897:RNP720898 RXL720897:RXL720898 SHH720897:SHH720898 SRD720897:SRD720898 TAZ720897:TAZ720898 TKV720897:TKV720898 TUR720897:TUR720898 UEN720897:UEN720898 UOJ720897:UOJ720898 UYF720897:UYF720898 VIB720897:VIB720898 VRX720897:VRX720898 WBT720897:WBT720898 WLP720897:WLP720898 WVL720897:WVL720898 D786433:D786434 IZ786433:IZ786434 SV786433:SV786434 ACR786433:ACR786434 AMN786433:AMN786434 AWJ786433:AWJ786434 BGF786433:BGF786434 BQB786433:BQB786434 BZX786433:BZX786434 CJT786433:CJT786434 CTP786433:CTP786434 DDL786433:DDL786434 DNH786433:DNH786434 DXD786433:DXD786434 EGZ786433:EGZ786434 EQV786433:EQV786434 FAR786433:FAR786434 FKN786433:FKN786434 FUJ786433:FUJ786434 GEF786433:GEF786434 GOB786433:GOB786434 GXX786433:GXX786434 HHT786433:HHT786434 HRP786433:HRP786434 IBL786433:IBL786434 ILH786433:ILH786434 IVD786433:IVD786434 JEZ786433:JEZ786434 JOV786433:JOV786434 JYR786433:JYR786434 KIN786433:KIN786434 KSJ786433:KSJ786434 LCF786433:LCF786434 LMB786433:LMB786434 LVX786433:LVX786434 MFT786433:MFT786434 MPP786433:MPP786434 MZL786433:MZL786434 NJH786433:NJH786434 NTD786433:NTD786434 OCZ786433:OCZ786434 OMV786433:OMV786434 OWR786433:OWR786434 PGN786433:PGN786434 PQJ786433:PQJ786434 QAF786433:QAF786434 QKB786433:QKB786434 QTX786433:QTX786434 RDT786433:RDT786434 RNP786433:RNP786434 RXL786433:RXL786434 SHH786433:SHH786434 SRD786433:SRD786434 TAZ786433:TAZ786434 TKV786433:TKV786434 TUR786433:TUR786434 UEN786433:UEN786434 UOJ786433:UOJ786434 UYF786433:UYF786434 VIB786433:VIB786434 VRX786433:VRX786434 WBT786433:WBT786434 WLP786433:WLP786434 WVL786433:WVL786434 D851969:D851970 IZ851969:IZ851970 SV851969:SV851970 ACR851969:ACR851970 AMN851969:AMN851970 AWJ851969:AWJ851970 BGF851969:BGF851970 BQB851969:BQB851970 BZX851969:BZX851970 CJT851969:CJT851970 CTP851969:CTP851970 DDL851969:DDL851970 DNH851969:DNH851970 DXD851969:DXD851970 EGZ851969:EGZ851970 EQV851969:EQV851970 FAR851969:FAR851970 FKN851969:FKN851970 FUJ851969:FUJ851970 GEF851969:GEF851970 GOB851969:GOB851970 GXX851969:GXX851970 HHT851969:HHT851970 HRP851969:HRP851970 IBL851969:IBL851970 ILH851969:ILH851970 IVD851969:IVD851970 JEZ851969:JEZ851970 JOV851969:JOV851970 JYR851969:JYR851970 KIN851969:KIN851970 KSJ851969:KSJ851970 LCF851969:LCF851970 LMB851969:LMB851970 LVX851969:LVX851970 MFT851969:MFT851970 MPP851969:MPP851970 MZL851969:MZL851970 NJH851969:NJH851970 NTD851969:NTD851970 OCZ851969:OCZ851970 OMV851969:OMV851970 OWR851969:OWR851970 PGN851969:PGN851970 PQJ851969:PQJ851970 QAF851969:QAF851970 QKB851969:QKB851970 QTX851969:QTX851970 RDT851969:RDT851970 RNP851969:RNP851970 RXL851969:RXL851970 SHH851969:SHH851970 SRD851969:SRD851970 TAZ851969:TAZ851970 TKV851969:TKV851970 TUR851969:TUR851970 UEN851969:UEN851970 UOJ851969:UOJ851970 UYF851969:UYF851970 VIB851969:VIB851970 VRX851969:VRX851970 WBT851969:WBT851970 WLP851969:WLP851970 WVL851969:WVL851970 D917505:D917506 IZ917505:IZ917506 SV917505:SV917506 ACR917505:ACR917506 AMN917505:AMN917506 AWJ917505:AWJ917506 BGF917505:BGF917506 BQB917505:BQB917506 BZX917505:BZX917506 CJT917505:CJT917506 CTP917505:CTP917506 DDL917505:DDL917506 DNH917505:DNH917506 DXD917505:DXD917506 EGZ917505:EGZ917506 EQV917505:EQV917506 FAR917505:FAR917506 FKN917505:FKN917506 FUJ917505:FUJ917506 GEF917505:GEF917506 GOB917505:GOB917506 GXX917505:GXX917506 HHT917505:HHT917506 HRP917505:HRP917506 IBL917505:IBL917506 ILH917505:ILH917506 IVD917505:IVD917506 JEZ917505:JEZ917506 JOV917505:JOV917506 JYR917505:JYR917506 KIN917505:KIN917506 KSJ917505:KSJ917506 LCF917505:LCF917506 LMB917505:LMB917506 LVX917505:LVX917506 MFT917505:MFT917506 MPP917505:MPP917506 MZL917505:MZL917506 NJH917505:NJH917506 NTD917505:NTD917506 OCZ917505:OCZ917506 OMV917505:OMV917506 OWR917505:OWR917506 PGN917505:PGN917506 PQJ917505:PQJ917506 QAF917505:QAF917506 QKB917505:QKB917506 QTX917505:QTX917506 RDT917505:RDT917506 RNP917505:RNP917506 RXL917505:RXL917506 SHH917505:SHH917506 SRD917505:SRD917506 TAZ917505:TAZ917506 TKV917505:TKV917506 TUR917505:TUR917506 UEN917505:UEN917506 UOJ917505:UOJ917506 UYF917505:UYF917506 VIB917505:VIB917506 VRX917505:VRX917506 WBT917505:WBT917506 WLP917505:WLP917506 WVL917505:WVL917506 D983041:D983042 IZ983041:IZ983042 SV983041:SV983042 ACR983041:ACR983042 AMN983041:AMN983042 AWJ983041:AWJ983042 BGF983041:BGF983042 BQB983041:BQB983042 BZX983041:BZX983042 CJT983041:CJT983042 CTP983041:CTP983042 DDL983041:DDL983042 DNH983041:DNH983042 DXD983041:DXD983042 EGZ983041:EGZ983042 EQV983041:EQV983042 FAR983041:FAR983042 FKN983041:FKN983042 FUJ983041:FUJ983042 GEF983041:GEF983042 GOB983041:GOB983042 GXX983041:GXX983042 HHT983041:HHT983042 HRP983041:HRP983042 IBL983041:IBL983042 ILH983041:ILH983042 IVD983041:IVD983042 JEZ983041:JEZ983042 JOV983041:JOV983042 JYR983041:JYR983042 KIN983041:KIN983042 KSJ983041:KSJ983042 LCF983041:LCF983042 LMB983041:LMB983042 LVX983041:LVX983042 MFT983041:MFT983042 MPP983041:MPP983042 MZL983041:MZL983042 NJH983041:NJH983042 NTD983041:NTD983042 OCZ983041:OCZ983042 OMV983041:OMV983042 OWR983041:OWR983042 PGN983041:PGN983042 PQJ983041:PQJ983042 QAF983041:QAF983042 QKB983041:QKB983042 QTX983041:QTX983042 RDT983041:RDT983042 RNP983041:RNP983042 RXL983041:RXL983042 SHH983041:SHH983042 SRD983041:SRD983042 TAZ983041:TAZ983042 TKV983041:TKV983042 TUR983041:TUR983042 UEN983041:UEN983042 UOJ983041:UOJ983042 UYF983041:UYF983042 VIB983041:VIB983042 VRX983041:VRX983042 WBT983041:WBT983042 WLP983041:WLP983042 WVL983041:WVL983042 F38 JB38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H20 JD20 SZ20 ACV20 AMR20 AWN20 BGJ20 BQF20 CAB20 CJX20 CTT20 DDP20 DNL20 DXH20 EHD20 EQZ20 FAV20 FKR20 FUN20 GEJ20 GOF20 GYB20 HHX20 HRT20 IBP20 ILL20 IVH20 JFD20 JOZ20 JYV20 KIR20 KSN20 LCJ20 LMF20 LWB20 MFX20 MPT20 MZP20 NJL20 NTH20 ODD20 OMZ20 OWV20 PGR20 PQN20 QAJ20 QKF20 QUB20 RDX20 RNT20 RXP20 SHL20 SRH20 TBD20 TKZ20 TUV20 UER20 UON20 UYJ20 VIF20 VSB20 WBX20 WLT20 WVP20 H65535 JD65535 SZ65535 ACV65535 AMR65535 AWN65535 BGJ65535 BQF65535 CAB65535 CJX65535 CTT65535 DDP65535 DNL65535 DXH65535 EHD65535 EQZ65535 FAV65535 FKR65535 FUN65535 GEJ65535 GOF65535 GYB65535 HHX65535 HRT65535 IBP65535 ILL65535 IVH65535 JFD65535 JOZ65535 JYV65535 KIR65535 KSN65535 LCJ65535 LMF65535 LWB65535 MFX65535 MPT65535 MZP65535 NJL65535 NTH65535 ODD65535 OMZ65535 OWV65535 PGR65535 PQN65535 QAJ65535 QKF65535 QUB65535 RDX65535 RNT65535 RXP65535 SHL65535 SRH65535 TBD65535 TKZ65535 TUV65535 UER65535 UON65535 UYJ65535 VIF65535 VSB65535 WBX65535 WLT65535 WVP65535 H131071 JD131071 SZ131071 ACV131071 AMR131071 AWN131071 BGJ131071 BQF131071 CAB131071 CJX131071 CTT131071 DDP131071 DNL131071 DXH131071 EHD131071 EQZ131071 FAV131071 FKR131071 FUN131071 GEJ131071 GOF131071 GYB131071 HHX131071 HRT131071 IBP131071 ILL131071 IVH131071 JFD131071 JOZ131071 JYV131071 KIR131071 KSN131071 LCJ131071 LMF131071 LWB131071 MFX131071 MPT131071 MZP131071 NJL131071 NTH131071 ODD131071 OMZ131071 OWV131071 PGR131071 PQN131071 QAJ131071 QKF131071 QUB131071 RDX131071 RNT131071 RXP131071 SHL131071 SRH131071 TBD131071 TKZ131071 TUV131071 UER131071 UON131071 UYJ131071 VIF131071 VSB131071 WBX131071 WLT131071 WVP131071 H196607 JD196607 SZ196607 ACV196607 AMR196607 AWN196607 BGJ196607 BQF196607 CAB196607 CJX196607 CTT196607 DDP196607 DNL196607 DXH196607 EHD196607 EQZ196607 FAV196607 FKR196607 FUN196607 GEJ196607 GOF196607 GYB196607 HHX196607 HRT196607 IBP196607 ILL196607 IVH196607 JFD196607 JOZ196607 JYV196607 KIR196607 KSN196607 LCJ196607 LMF196607 LWB196607 MFX196607 MPT196607 MZP196607 NJL196607 NTH196607 ODD196607 OMZ196607 OWV196607 PGR196607 PQN196607 QAJ196607 QKF196607 QUB196607 RDX196607 RNT196607 RXP196607 SHL196607 SRH196607 TBD196607 TKZ196607 TUV196607 UER196607 UON196607 UYJ196607 VIF196607 VSB196607 WBX196607 WLT196607 WVP196607 H262143 JD262143 SZ262143 ACV262143 AMR262143 AWN262143 BGJ262143 BQF262143 CAB262143 CJX262143 CTT262143 DDP262143 DNL262143 DXH262143 EHD262143 EQZ262143 FAV262143 FKR262143 FUN262143 GEJ262143 GOF262143 GYB262143 HHX262143 HRT262143 IBP262143 ILL262143 IVH262143 JFD262143 JOZ262143 JYV262143 KIR262143 KSN262143 LCJ262143 LMF262143 LWB262143 MFX262143 MPT262143 MZP262143 NJL262143 NTH262143 ODD262143 OMZ262143 OWV262143 PGR262143 PQN262143 QAJ262143 QKF262143 QUB262143 RDX262143 RNT262143 RXP262143 SHL262143 SRH262143 TBD262143 TKZ262143 TUV262143 UER262143 UON262143 UYJ262143 VIF262143 VSB262143 WBX262143 WLT262143 WVP262143 H327679 JD327679 SZ327679 ACV327679 AMR327679 AWN327679 BGJ327679 BQF327679 CAB327679 CJX327679 CTT327679 DDP327679 DNL327679 DXH327679 EHD327679 EQZ327679 FAV327679 FKR327679 FUN327679 GEJ327679 GOF327679 GYB327679 HHX327679 HRT327679 IBP327679 ILL327679 IVH327679 JFD327679 JOZ327679 JYV327679 KIR327679 KSN327679 LCJ327679 LMF327679 LWB327679 MFX327679 MPT327679 MZP327679 NJL327679 NTH327679 ODD327679 OMZ327679 OWV327679 PGR327679 PQN327679 QAJ327679 QKF327679 QUB327679 RDX327679 RNT327679 RXP327679 SHL327679 SRH327679 TBD327679 TKZ327679 TUV327679 UER327679 UON327679 UYJ327679 VIF327679 VSB327679 WBX327679 WLT327679 WVP327679 H393215 JD393215 SZ393215 ACV393215 AMR393215 AWN393215 BGJ393215 BQF393215 CAB393215 CJX393215 CTT393215 DDP393215 DNL393215 DXH393215 EHD393215 EQZ393215 FAV393215 FKR393215 FUN393215 GEJ393215 GOF393215 GYB393215 HHX393215 HRT393215 IBP393215 ILL393215 IVH393215 JFD393215 JOZ393215 JYV393215 KIR393215 KSN393215 LCJ393215 LMF393215 LWB393215 MFX393215 MPT393215 MZP393215 NJL393215 NTH393215 ODD393215 OMZ393215 OWV393215 PGR393215 PQN393215 QAJ393215 QKF393215 QUB393215 RDX393215 RNT393215 RXP393215 SHL393215 SRH393215 TBD393215 TKZ393215 TUV393215 UER393215 UON393215 UYJ393215 VIF393215 VSB393215 WBX393215 WLT393215 WVP393215 H458751 JD458751 SZ458751 ACV458751 AMR458751 AWN458751 BGJ458751 BQF458751 CAB458751 CJX458751 CTT458751 DDP458751 DNL458751 DXH458751 EHD458751 EQZ458751 FAV458751 FKR458751 FUN458751 GEJ458751 GOF458751 GYB458751 HHX458751 HRT458751 IBP458751 ILL458751 IVH458751 JFD458751 JOZ458751 JYV458751 KIR458751 KSN458751 LCJ458751 LMF458751 LWB458751 MFX458751 MPT458751 MZP458751 NJL458751 NTH458751 ODD458751 OMZ458751 OWV458751 PGR458751 PQN458751 QAJ458751 QKF458751 QUB458751 RDX458751 RNT458751 RXP458751 SHL458751 SRH458751 TBD458751 TKZ458751 TUV458751 UER458751 UON458751 UYJ458751 VIF458751 VSB458751 WBX458751 WLT458751 WVP458751 H524287 JD524287 SZ524287 ACV524287 AMR524287 AWN524287 BGJ524287 BQF524287 CAB524287 CJX524287 CTT524287 DDP524287 DNL524287 DXH524287 EHD524287 EQZ524287 FAV524287 FKR524287 FUN524287 GEJ524287 GOF524287 GYB524287 HHX524287 HRT524287 IBP524287 ILL524287 IVH524287 JFD524287 JOZ524287 JYV524287 KIR524287 KSN524287 LCJ524287 LMF524287 LWB524287 MFX524287 MPT524287 MZP524287 NJL524287 NTH524287 ODD524287 OMZ524287 OWV524287 PGR524287 PQN524287 QAJ524287 QKF524287 QUB524287 RDX524287 RNT524287 RXP524287 SHL524287 SRH524287 TBD524287 TKZ524287 TUV524287 UER524287 UON524287 UYJ524287 VIF524287 VSB524287 WBX524287 WLT524287 WVP524287 H589823 JD589823 SZ589823 ACV589823 AMR589823 AWN589823 BGJ589823 BQF589823 CAB589823 CJX589823 CTT589823 DDP589823 DNL589823 DXH589823 EHD589823 EQZ589823 FAV589823 FKR589823 FUN589823 GEJ589823 GOF589823 GYB589823 HHX589823 HRT589823 IBP589823 ILL589823 IVH589823 JFD589823 JOZ589823 JYV589823 KIR589823 KSN589823 LCJ589823 LMF589823 LWB589823 MFX589823 MPT589823 MZP589823 NJL589823 NTH589823 ODD589823 OMZ589823 OWV589823 PGR589823 PQN589823 QAJ589823 QKF589823 QUB589823 RDX589823 RNT589823 RXP589823 SHL589823 SRH589823 TBD589823 TKZ589823 TUV589823 UER589823 UON589823 UYJ589823 VIF589823 VSB589823 WBX589823 WLT589823 WVP589823 H655359 JD655359 SZ655359 ACV655359 AMR655359 AWN655359 BGJ655359 BQF655359 CAB655359 CJX655359 CTT655359 DDP655359 DNL655359 DXH655359 EHD655359 EQZ655359 FAV655359 FKR655359 FUN655359 GEJ655359 GOF655359 GYB655359 HHX655359 HRT655359 IBP655359 ILL655359 IVH655359 JFD655359 JOZ655359 JYV655359 KIR655359 KSN655359 LCJ655359 LMF655359 LWB655359 MFX655359 MPT655359 MZP655359 NJL655359 NTH655359 ODD655359 OMZ655359 OWV655359 PGR655359 PQN655359 QAJ655359 QKF655359 QUB655359 RDX655359 RNT655359 RXP655359 SHL655359 SRH655359 TBD655359 TKZ655359 TUV655359 UER655359 UON655359 UYJ655359 VIF655359 VSB655359 WBX655359 WLT655359 WVP655359 H720895 JD720895 SZ720895 ACV720895 AMR720895 AWN720895 BGJ720895 BQF720895 CAB720895 CJX720895 CTT720895 DDP720895 DNL720895 DXH720895 EHD720895 EQZ720895 FAV720895 FKR720895 FUN720895 GEJ720895 GOF720895 GYB720895 HHX720895 HRT720895 IBP720895 ILL720895 IVH720895 JFD720895 JOZ720895 JYV720895 KIR720895 KSN720895 LCJ720895 LMF720895 LWB720895 MFX720895 MPT720895 MZP720895 NJL720895 NTH720895 ODD720895 OMZ720895 OWV720895 PGR720895 PQN720895 QAJ720895 QKF720895 QUB720895 RDX720895 RNT720895 RXP720895 SHL720895 SRH720895 TBD720895 TKZ720895 TUV720895 UER720895 UON720895 UYJ720895 VIF720895 VSB720895 WBX720895 WLT720895 WVP720895 H786431 JD786431 SZ786431 ACV786431 AMR786431 AWN786431 BGJ786431 BQF786431 CAB786431 CJX786431 CTT786431 DDP786431 DNL786431 DXH786431 EHD786431 EQZ786431 FAV786431 FKR786431 FUN786431 GEJ786431 GOF786431 GYB786431 HHX786431 HRT786431 IBP786431 ILL786431 IVH786431 JFD786431 JOZ786431 JYV786431 KIR786431 KSN786431 LCJ786431 LMF786431 LWB786431 MFX786431 MPT786431 MZP786431 NJL786431 NTH786431 ODD786431 OMZ786431 OWV786431 PGR786431 PQN786431 QAJ786431 QKF786431 QUB786431 RDX786431 RNT786431 RXP786431 SHL786431 SRH786431 TBD786431 TKZ786431 TUV786431 UER786431 UON786431 UYJ786431 VIF786431 VSB786431 WBX786431 WLT786431 WVP786431 H851967 JD851967 SZ851967 ACV851967 AMR851967 AWN851967 BGJ851967 BQF851967 CAB851967 CJX851967 CTT851967 DDP851967 DNL851967 DXH851967 EHD851967 EQZ851967 FAV851967 FKR851967 FUN851967 GEJ851967 GOF851967 GYB851967 HHX851967 HRT851967 IBP851967 ILL851967 IVH851967 JFD851967 JOZ851967 JYV851967 KIR851967 KSN851967 LCJ851967 LMF851967 LWB851967 MFX851967 MPT851967 MZP851967 NJL851967 NTH851967 ODD851967 OMZ851967 OWV851967 PGR851967 PQN851967 QAJ851967 QKF851967 QUB851967 RDX851967 RNT851967 RXP851967 SHL851967 SRH851967 TBD851967 TKZ851967 TUV851967 UER851967 UON851967 UYJ851967 VIF851967 VSB851967 WBX851967 WLT851967 WVP851967 H917503 JD917503 SZ917503 ACV917503 AMR917503 AWN917503 BGJ917503 BQF917503 CAB917503 CJX917503 CTT917503 DDP917503 DNL917503 DXH917503 EHD917503 EQZ917503 FAV917503 FKR917503 FUN917503 GEJ917503 GOF917503 GYB917503 HHX917503 HRT917503 IBP917503 ILL917503 IVH917503 JFD917503 JOZ917503 JYV917503 KIR917503 KSN917503 LCJ917503 LMF917503 LWB917503 MFX917503 MPT917503 MZP917503 NJL917503 NTH917503 ODD917503 OMZ917503 OWV917503 PGR917503 PQN917503 QAJ917503 QKF917503 QUB917503 RDX917503 RNT917503 RXP917503 SHL917503 SRH917503 TBD917503 TKZ917503 TUV917503 UER917503 UON917503 UYJ917503 VIF917503 VSB917503 WBX917503 WLT917503 WVP917503 H983039 JD983039 SZ983039 ACV983039 AMR983039 AWN983039 BGJ983039 BQF983039 CAB983039 CJX983039 CTT983039 DDP983039 DNL983039 DXH983039 EHD983039 EQZ983039 FAV983039 FKR983039 FUN983039 GEJ983039 GOF983039 GYB983039 HHX983039 HRT983039 IBP983039 ILL983039 IVH983039 JFD983039 JOZ983039 JYV983039 KIR983039 KSN983039 LCJ983039 LMF983039 LWB983039 MFX983039 MPT983039 MZP983039 NJL983039 NTH983039 ODD983039 OMZ983039 OWV983039 PGR983039 PQN983039 QAJ983039 QKF983039 QUB983039 RDX983039 RNT983039 RXP983039 SHL983039 SRH983039 TBD983039 TKZ983039 TUV983039 UER983039 UON983039 UYJ983039 VIF983039 VSB983039 WBX983039 WLT983039 WVP983039" xr:uid="{CC8AEBEF-534E-4EEF-BC09-4FDA29685321}">
      <formula1>1</formula1>
    </dataValidation>
    <dataValidation type="decimal" operator="greaterThanOrEqual" allowBlank="1" showInputMessage="1" showErrorMessage="1" sqref="D28 IZ28 SV28 ACR28 AMN28 AWJ28 BGF28 BQB28 BZX28 CJT28 CTP28 DDL28 DNH28 DXD28 EGZ28 EQV28 FAR28 FKN28 FUJ28 GEF28 GOB28 GXX28 HHT28 HRP28 IBL28 ILH28 IVD28 JEZ28 JOV28 JYR28 KIN28 KSJ28 LCF28 LMB28 LVX28 MFT28 MPP28 MZL28 NJH28 NTD28 OCZ28 OMV28 OWR28 PGN28 PQJ28 QAF28 QKB28 QTX28 RDT28 RNP28 RXL28 SHH28 SRD28 TAZ28 TKV28 TUR28 UEN28 UOJ28 UYF28 VIB28 VRX28 WBT28 WLP28 WVL28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xr:uid="{3D5EADD7-603C-4E69-96A5-F03B840E51F6}">
      <formula1>0</formula1>
    </dataValidation>
    <dataValidation type="decimal" operator="greaterThan" allowBlank="1" showInputMessage="1" showErrorMessage="1" sqref="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25 IX65525 ST65525 ACP65525 AML65525 AWH65525 BGD65525 BPZ65525 BZV65525 CJR65525 CTN65525 DDJ65525 DNF65525 DXB65525 EGX65525 EQT65525 FAP65525 FKL65525 FUH65525 GED65525 GNZ65525 GXV65525 HHR65525 HRN65525 IBJ65525 ILF65525 IVB65525 JEX65525 JOT65525 JYP65525 KIL65525 KSH65525 LCD65525 LLZ65525 LVV65525 MFR65525 MPN65525 MZJ65525 NJF65525 NTB65525 OCX65525 OMT65525 OWP65525 PGL65525 PQH65525 QAD65525 QJZ65525 QTV65525 RDR65525 RNN65525 RXJ65525 SHF65525 SRB65525 TAX65525 TKT65525 TUP65525 UEL65525 UOH65525 UYD65525 VHZ65525 VRV65525 WBR65525 WLN65525 WVJ65525 B131061 IX131061 ST131061 ACP131061 AML131061 AWH131061 BGD131061 BPZ131061 BZV131061 CJR131061 CTN131061 DDJ131061 DNF131061 DXB131061 EGX131061 EQT131061 FAP131061 FKL131061 FUH131061 GED131061 GNZ131061 GXV131061 HHR131061 HRN131061 IBJ131061 ILF131061 IVB131061 JEX131061 JOT131061 JYP131061 KIL131061 KSH131061 LCD131061 LLZ131061 LVV131061 MFR131061 MPN131061 MZJ131061 NJF131061 NTB131061 OCX131061 OMT131061 OWP131061 PGL131061 PQH131061 QAD131061 QJZ131061 QTV131061 RDR131061 RNN131061 RXJ131061 SHF131061 SRB131061 TAX131061 TKT131061 TUP131061 UEL131061 UOH131061 UYD131061 VHZ131061 VRV131061 WBR131061 WLN131061 WVJ131061 B196597 IX196597 ST196597 ACP196597 AML196597 AWH196597 BGD196597 BPZ196597 BZV196597 CJR196597 CTN196597 DDJ196597 DNF196597 DXB196597 EGX196597 EQT196597 FAP196597 FKL196597 FUH196597 GED196597 GNZ196597 GXV196597 HHR196597 HRN196597 IBJ196597 ILF196597 IVB196597 JEX196597 JOT196597 JYP196597 KIL196597 KSH196597 LCD196597 LLZ196597 LVV196597 MFR196597 MPN196597 MZJ196597 NJF196597 NTB196597 OCX196597 OMT196597 OWP196597 PGL196597 PQH196597 QAD196597 QJZ196597 QTV196597 RDR196597 RNN196597 RXJ196597 SHF196597 SRB196597 TAX196597 TKT196597 TUP196597 UEL196597 UOH196597 UYD196597 VHZ196597 VRV196597 WBR196597 WLN196597 WVJ196597 B262133 IX262133 ST262133 ACP262133 AML262133 AWH262133 BGD262133 BPZ262133 BZV262133 CJR262133 CTN262133 DDJ262133 DNF262133 DXB262133 EGX262133 EQT262133 FAP262133 FKL262133 FUH262133 GED262133 GNZ262133 GXV262133 HHR262133 HRN262133 IBJ262133 ILF262133 IVB262133 JEX262133 JOT262133 JYP262133 KIL262133 KSH262133 LCD262133 LLZ262133 LVV262133 MFR262133 MPN262133 MZJ262133 NJF262133 NTB262133 OCX262133 OMT262133 OWP262133 PGL262133 PQH262133 QAD262133 QJZ262133 QTV262133 RDR262133 RNN262133 RXJ262133 SHF262133 SRB262133 TAX262133 TKT262133 TUP262133 UEL262133 UOH262133 UYD262133 VHZ262133 VRV262133 WBR262133 WLN262133 WVJ262133 B327669 IX327669 ST327669 ACP327669 AML327669 AWH327669 BGD327669 BPZ327669 BZV327669 CJR327669 CTN327669 DDJ327669 DNF327669 DXB327669 EGX327669 EQT327669 FAP327669 FKL327669 FUH327669 GED327669 GNZ327669 GXV327669 HHR327669 HRN327669 IBJ327669 ILF327669 IVB327669 JEX327669 JOT327669 JYP327669 KIL327669 KSH327669 LCD327669 LLZ327669 LVV327669 MFR327669 MPN327669 MZJ327669 NJF327669 NTB327669 OCX327669 OMT327669 OWP327669 PGL327669 PQH327669 QAD327669 QJZ327669 QTV327669 RDR327669 RNN327669 RXJ327669 SHF327669 SRB327669 TAX327669 TKT327669 TUP327669 UEL327669 UOH327669 UYD327669 VHZ327669 VRV327669 WBR327669 WLN327669 WVJ327669 B393205 IX393205 ST393205 ACP393205 AML393205 AWH393205 BGD393205 BPZ393205 BZV393205 CJR393205 CTN393205 DDJ393205 DNF393205 DXB393205 EGX393205 EQT393205 FAP393205 FKL393205 FUH393205 GED393205 GNZ393205 GXV393205 HHR393205 HRN393205 IBJ393205 ILF393205 IVB393205 JEX393205 JOT393205 JYP393205 KIL393205 KSH393205 LCD393205 LLZ393205 LVV393205 MFR393205 MPN393205 MZJ393205 NJF393205 NTB393205 OCX393205 OMT393205 OWP393205 PGL393205 PQH393205 QAD393205 QJZ393205 QTV393205 RDR393205 RNN393205 RXJ393205 SHF393205 SRB393205 TAX393205 TKT393205 TUP393205 UEL393205 UOH393205 UYD393205 VHZ393205 VRV393205 WBR393205 WLN393205 WVJ393205 B458741 IX458741 ST458741 ACP458741 AML458741 AWH458741 BGD458741 BPZ458741 BZV458741 CJR458741 CTN458741 DDJ458741 DNF458741 DXB458741 EGX458741 EQT458741 FAP458741 FKL458741 FUH458741 GED458741 GNZ458741 GXV458741 HHR458741 HRN458741 IBJ458741 ILF458741 IVB458741 JEX458741 JOT458741 JYP458741 KIL458741 KSH458741 LCD458741 LLZ458741 LVV458741 MFR458741 MPN458741 MZJ458741 NJF458741 NTB458741 OCX458741 OMT458741 OWP458741 PGL458741 PQH458741 QAD458741 QJZ458741 QTV458741 RDR458741 RNN458741 RXJ458741 SHF458741 SRB458741 TAX458741 TKT458741 TUP458741 UEL458741 UOH458741 UYD458741 VHZ458741 VRV458741 WBR458741 WLN458741 WVJ458741 B524277 IX524277 ST524277 ACP524277 AML524277 AWH524277 BGD524277 BPZ524277 BZV524277 CJR524277 CTN524277 DDJ524277 DNF524277 DXB524277 EGX524277 EQT524277 FAP524277 FKL524277 FUH524277 GED524277 GNZ524277 GXV524277 HHR524277 HRN524277 IBJ524277 ILF524277 IVB524277 JEX524277 JOT524277 JYP524277 KIL524277 KSH524277 LCD524277 LLZ524277 LVV524277 MFR524277 MPN524277 MZJ524277 NJF524277 NTB524277 OCX524277 OMT524277 OWP524277 PGL524277 PQH524277 QAD524277 QJZ524277 QTV524277 RDR524277 RNN524277 RXJ524277 SHF524277 SRB524277 TAX524277 TKT524277 TUP524277 UEL524277 UOH524277 UYD524277 VHZ524277 VRV524277 WBR524277 WLN524277 WVJ524277 B589813 IX589813 ST589813 ACP589813 AML589813 AWH589813 BGD589813 BPZ589813 BZV589813 CJR589813 CTN589813 DDJ589813 DNF589813 DXB589813 EGX589813 EQT589813 FAP589813 FKL589813 FUH589813 GED589813 GNZ589813 GXV589813 HHR589813 HRN589813 IBJ589813 ILF589813 IVB589813 JEX589813 JOT589813 JYP589813 KIL589813 KSH589813 LCD589813 LLZ589813 LVV589813 MFR589813 MPN589813 MZJ589813 NJF589813 NTB589813 OCX589813 OMT589813 OWP589813 PGL589813 PQH589813 QAD589813 QJZ589813 QTV589813 RDR589813 RNN589813 RXJ589813 SHF589813 SRB589813 TAX589813 TKT589813 TUP589813 UEL589813 UOH589813 UYD589813 VHZ589813 VRV589813 WBR589813 WLN589813 WVJ589813 B655349 IX655349 ST655349 ACP655349 AML655349 AWH655349 BGD655349 BPZ655349 BZV655349 CJR655349 CTN655349 DDJ655349 DNF655349 DXB655349 EGX655349 EQT655349 FAP655349 FKL655349 FUH655349 GED655349 GNZ655349 GXV655349 HHR655349 HRN655349 IBJ655349 ILF655349 IVB655349 JEX655349 JOT655349 JYP655349 KIL655349 KSH655349 LCD655349 LLZ655349 LVV655349 MFR655349 MPN655349 MZJ655349 NJF655349 NTB655349 OCX655349 OMT655349 OWP655349 PGL655349 PQH655349 QAD655349 QJZ655349 QTV655349 RDR655349 RNN655349 RXJ655349 SHF655349 SRB655349 TAX655349 TKT655349 TUP655349 UEL655349 UOH655349 UYD655349 VHZ655349 VRV655349 WBR655349 WLN655349 WVJ655349 B720885 IX720885 ST720885 ACP720885 AML720885 AWH720885 BGD720885 BPZ720885 BZV720885 CJR720885 CTN720885 DDJ720885 DNF720885 DXB720885 EGX720885 EQT720885 FAP720885 FKL720885 FUH720885 GED720885 GNZ720885 GXV720885 HHR720885 HRN720885 IBJ720885 ILF720885 IVB720885 JEX720885 JOT720885 JYP720885 KIL720885 KSH720885 LCD720885 LLZ720885 LVV720885 MFR720885 MPN720885 MZJ720885 NJF720885 NTB720885 OCX720885 OMT720885 OWP720885 PGL720885 PQH720885 QAD720885 QJZ720885 QTV720885 RDR720885 RNN720885 RXJ720885 SHF720885 SRB720885 TAX720885 TKT720885 TUP720885 UEL720885 UOH720885 UYD720885 VHZ720885 VRV720885 WBR720885 WLN720885 WVJ720885 B786421 IX786421 ST786421 ACP786421 AML786421 AWH786421 BGD786421 BPZ786421 BZV786421 CJR786421 CTN786421 DDJ786421 DNF786421 DXB786421 EGX786421 EQT786421 FAP786421 FKL786421 FUH786421 GED786421 GNZ786421 GXV786421 HHR786421 HRN786421 IBJ786421 ILF786421 IVB786421 JEX786421 JOT786421 JYP786421 KIL786421 KSH786421 LCD786421 LLZ786421 LVV786421 MFR786421 MPN786421 MZJ786421 NJF786421 NTB786421 OCX786421 OMT786421 OWP786421 PGL786421 PQH786421 QAD786421 QJZ786421 QTV786421 RDR786421 RNN786421 RXJ786421 SHF786421 SRB786421 TAX786421 TKT786421 TUP786421 UEL786421 UOH786421 UYD786421 VHZ786421 VRV786421 WBR786421 WLN786421 WVJ786421 B851957 IX851957 ST851957 ACP851957 AML851957 AWH851957 BGD851957 BPZ851957 BZV851957 CJR851957 CTN851957 DDJ851957 DNF851957 DXB851957 EGX851957 EQT851957 FAP851957 FKL851957 FUH851957 GED851957 GNZ851957 GXV851957 HHR851957 HRN851957 IBJ851957 ILF851957 IVB851957 JEX851957 JOT851957 JYP851957 KIL851957 KSH851957 LCD851957 LLZ851957 LVV851957 MFR851957 MPN851957 MZJ851957 NJF851957 NTB851957 OCX851957 OMT851957 OWP851957 PGL851957 PQH851957 QAD851957 QJZ851957 QTV851957 RDR851957 RNN851957 RXJ851957 SHF851957 SRB851957 TAX851957 TKT851957 TUP851957 UEL851957 UOH851957 UYD851957 VHZ851957 VRV851957 WBR851957 WLN851957 WVJ851957 B917493 IX917493 ST917493 ACP917493 AML917493 AWH917493 BGD917493 BPZ917493 BZV917493 CJR917493 CTN917493 DDJ917493 DNF917493 DXB917493 EGX917493 EQT917493 FAP917493 FKL917493 FUH917493 GED917493 GNZ917493 GXV917493 HHR917493 HRN917493 IBJ917493 ILF917493 IVB917493 JEX917493 JOT917493 JYP917493 KIL917493 KSH917493 LCD917493 LLZ917493 LVV917493 MFR917493 MPN917493 MZJ917493 NJF917493 NTB917493 OCX917493 OMT917493 OWP917493 PGL917493 PQH917493 QAD917493 QJZ917493 QTV917493 RDR917493 RNN917493 RXJ917493 SHF917493 SRB917493 TAX917493 TKT917493 TUP917493 UEL917493 UOH917493 UYD917493 VHZ917493 VRV917493 WBR917493 WLN917493 WVJ917493 B983029 IX983029 ST983029 ACP983029 AML983029 AWH983029 BGD983029 BPZ983029 BZV983029 CJR983029 CTN983029 DDJ983029 DNF983029 DXB983029 EGX983029 EQT983029 FAP983029 FKL983029 FUH983029 GED983029 GNZ983029 GXV983029 HHR983029 HRN983029 IBJ983029 ILF983029 IVB983029 JEX983029 JOT983029 JYP983029 KIL983029 KSH983029 LCD983029 LLZ983029 LVV983029 MFR983029 MPN983029 MZJ983029 NJF983029 NTB983029 OCX983029 OMT983029 OWP983029 PGL983029 PQH983029 QAD983029 QJZ983029 QTV983029 RDR983029 RNN983029 RXJ983029 SHF983029 SRB983029 TAX983029 TKT983029 TUP983029 UEL983029 UOH983029 UYD983029 VHZ983029 VRV983029 WBR983029 WLN983029 WVJ983029 D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D65525 IZ65525 SV65525 ACR65525 AMN65525 AWJ65525 BGF65525 BQB65525 BZX65525 CJT65525 CTP65525 DDL65525 DNH65525 DXD65525 EGZ65525 EQV65525 FAR65525 FKN65525 FUJ65525 GEF65525 GOB65525 GXX65525 HHT65525 HRP65525 IBL65525 ILH65525 IVD65525 JEZ65525 JOV65525 JYR65525 KIN65525 KSJ65525 LCF65525 LMB65525 LVX65525 MFT65525 MPP65525 MZL65525 NJH65525 NTD65525 OCZ65525 OMV65525 OWR65525 PGN65525 PQJ65525 QAF65525 QKB65525 QTX65525 RDT65525 RNP65525 RXL65525 SHH65525 SRD65525 TAZ65525 TKV65525 TUR65525 UEN65525 UOJ65525 UYF65525 VIB65525 VRX65525 WBT65525 WLP65525 WVL65525 D131061 IZ131061 SV131061 ACR131061 AMN131061 AWJ131061 BGF131061 BQB131061 BZX131061 CJT131061 CTP131061 DDL131061 DNH131061 DXD131061 EGZ131061 EQV131061 FAR131061 FKN131061 FUJ131061 GEF131061 GOB131061 GXX131061 HHT131061 HRP131061 IBL131061 ILH131061 IVD131061 JEZ131061 JOV131061 JYR131061 KIN131061 KSJ131061 LCF131061 LMB131061 LVX131061 MFT131061 MPP131061 MZL131061 NJH131061 NTD131061 OCZ131061 OMV131061 OWR131061 PGN131061 PQJ131061 QAF131061 QKB131061 QTX131061 RDT131061 RNP131061 RXL131061 SHH131061 SRD131061 TAZ131061 TKV131061 TUR131061 UEN131061 UOJ131061 UYF131061 VIB131061 VRX131061 WBT131061 WLP131061 WVL131061 D196597 IZ196597 SV196597 ACR196597 AMN196597 AWJ196597 BGF196597 BQB196597 BZX196597 CJT196597 CTP196597 DDL196597 DNH196597 DXD196597 EGZ196597 EQV196597 FAR196597 FKN196597 FUJ196597 GEF196597 GOB196597 GXX196597 HHT196597 HRP196597 IBL196597 ILH196597 IVD196597 JEZ196597 JOV196597 JYR196597 KIN196597 KSJ196597 LCF196597 LMB196597 LVX196597 MFT196597 MPP196597 MZL196597 NJH196597 NTD196597 OCZ196597 OMV196597 OWR196597 PGN196597 PQJ196597 QAF196597 QKB196597 QTX196597 RDT196597 RNP196597 RXL196597 SHH196597 SRD196597 TAZ196597 TKV196597 TUR196597 UEN196597 UOJ196597 UYF196597 VIB196597 VRX196597 WBT196597 WLP196597 WVL196597 D262133 IZ262133 SV262133 ACR262133 AMN262133 AWJ262133 BGF262133 BQB262133 BZX262133 CJT262133 CTP262133 DDL262133 DNH262133 DXD262133 EGZ262133 EQV262133 FAR262133 FKN262133 FUJ262133 GEF262133 GOB262133 GXX262133 HHT262133 HRP262133 IBL262133 ILH262133 IVD262133 JEZ262133 JOV262133 JYR262133 KIN262133 KSJ262133 LCF262133 LMB262133 LVX262133 MFT262133 MPP262133 MZL262133 NJH262133 NTD262133 OCZ262133 OMV262133 OWR262133 PGN262133 PQJ262133 QAF262133 QKB262133 QTX262133 RDT262133 RNP262133 RXL262133 SHH262133 SRD262133 TAZ262133 TKV262133 TUR262133 UEN262133 UOJ262133 UYF262133 VIB262133 VRX262133 WBT262133 WLP262133 WVL262133 D327669 IZ327669 SV327669 ACR327669 AMN327669 AWJ327669 BGF327669 BQB327669 BZX327669 CJT327669 CTP327669 DDL327669 DNH327669 DXD327669 EGZ327669 EQV327669 FAR327669 FKN327669 FUJ327669 GEF327669 GOB327669 GXX327669 HHT327669 HRP327669 IBL327669 ILH327669 IVD327669 JEZ327669 JOV327669 JYR327669 KIN327669 KSJ327669 LCF327669 LMB327669 LVX327669 MFT327669 MPP327669 MZL327669 NJH327669 NTD327669 OCZ327669 OMV327669 OWR327669 PGN327669 PQJ327669 QAF327669 QKB327669 QTX327669 RDT327669 RNP327669 RXL327669 SHH327669 SRD327669 TAZ327669 TKV327669 TUR327669 UEN327669 UOJ327669 UYF327669 VIB327669 VRX327669 WBT327669 WLP327669 WVL327669 D393205 IZ393205 SV393205 ACR393205 AMN393205 AWJ393205 BGF393205 BQB393205 BZX393205 CJT393205 CTP393205 DDL393205 DNH393205 DXD393205 EGZ393205 EQV393205 FAR393205 FKN393205 FUJ393205 GEF393205 GOB393205 GXX393205 HHT393205 HRP393205 IBL393205 ILH393205 IVD393205 JEZ393205 JOV393205 JYR393205 KIN393205 KSJ393205 LCF393205 LMB393205 LVX393205 MFT393205 MPP393205 MZL393205 NJH393205 NTD393205 OCZ393205 OMV393205 OWR393205 PGN393205 PQJ393205 QAF393205 QKB393205 QTX393205 RDT393205 RNP393205 RXL393205 SHH393205 SRD393205 TAZ393205 TKV393205 TUR393205 UEN393205 UOJ393205 UYF393205 VIB393205 VRX393205 WBT393205 WLP393205 WVL393205 D458741 IZ458741 SV458741 ACR458741 AMN458741 AWJ458741 BGF458741 BQB458741 BZX458741 CJT458741 CTP458741 DDL458741 DNH458741 DXD458741 EGZ458741 EQV458741 FAR458741 FKN458741 FUJ458741 GEF458741 GOB458741 GXX458741 HHT458741 HRP458741 IBL458741 ILH458741 IVD458741 JEZ458741 JOV458741 JYR458741 KIN458741 KSJ458741 LCF458741 LMB458741 LVX458741 MFT458741 MPP458741 MZL458741 NJH458741 NTD458741 OCZ458741 OMV458741 OWR458741 PGN458741 PQJ458741 QAF458741 QKB458741 QTX458741 RDT458741 RNP458741 RXL458741 SHH458741 SRD458741 TAZ458741 TKV458741 TUR458741 UEN458741 UOJ458741 UYF458741 VIB458741 VRX458741 WBT458741 WLP458741 WVL458741 D524277 IZ524277 SV524277 ACR524277 AMN524277 AWJ524277 BGF524277 BQB524277 BZX524277 CJT524277 CTP524277 DDL524277 DNH524277 DXD524277 EGZ524277 EQV524277 FAR524277 FKN524277 FUJ524277 GEF524277 GOB524277 GXX524277 HHT524277 HRP524277 IBL524277 ILH524277 IVD524277 JEZ524277 JOV524277 JYR524277 KIN524277 KSJ524277 LCF524277 LMB524277 LVX524277 MFT524277 MPP524277 MZL524277 NJH524277 NTD524277 OCZ524277 OMV524277 OWR524277 PGN524277 PQJ524277 QAF524277 QKB524277 QTX524277 RDT524277 RNP524277 RXL524277 SHH524277 SRD524277 TAZ524277 TKV524277 TUR524277 UEN524277 UOJ524277 UYF524277 VIB524277 VRX524277 WBT524277 WLP524277 WVL524277 D589813 IZ589813 SV589813 ACR589813 AMN589813 AWJ589813 BGF589813 BQB589813 BZX589813 CJT589813 CTP589813 DDL589813 DNH589813 DXD589813 EGZ589813 EQV589813 FAR589813 FKN589813 FUJ589813 GEF589813 GOB589813 GXX589813 HHT589813 HRP589813 IBL589813 ILH589813 IVD589813 JEZ589813 JOV589813 JYR589813 KIN589813 KSJ589813 LCF589813 LMB589813 LVX589813 MFT589813 MPP589813 MZL589813 NJH589813 NTD589813 OCZ589813 OMV589813 OWR589813 PGN589813 PQJ589813 QAF589813 QKB589813 QTX589813 RDT589813 RNP589813 RXL589813 SHH589813 SRD589813 TAZ589813 TKV589813 TUR589813 UEN589813 UOJ589813 UYF589813 VIB589813 VRX589813 WBT589813 WLP589813 WVL589813 D655349 IZ655349 SV655349 ACR655349 AMN655349 AWJ655349 BGF655349 BQB655349 BZX655349 CJT655349 CTP655349 DDL655349 DNH655349 DXD655349 EGZ655349 EQV655349 FAR655349 FKN655349 FUJ655349 GEF655349 GOB655349 GXX655349 HHT655349 HRP655349 IBL655349 ILH655349 IVD655349 JEZ655349 JOV655349 JYR655349 KIN655349 KSJ655349 LCF655349 LMB655349 LVX655349 MFT655349 MPP655349 MZL655349 NJH655349 NTD655349 OCZ655349 OMV655349 OWR655349 PGN655349 PQJ655349 QAF655349 QKB655349 QTX655349 RDT655349 RNP655349 RXL655349 SHH655349 SRD655349 TAZ655349 TKV655349 TUR655349 UEN655349 UOJ655349 UYF655349 VIB655349 VRX655349 WBT655349 WLP655349 WVL655349 D720885 IZ720885 SV720885 ACR720885 AMN720885 AWJ720885 BGF720885 BQB720885 BZX720885 CJT720885 CTP720885 DDL720885 DNH720885 DXD720885 EGZ720885 EQV720885 FAR720885 FKN720885 FUJ720885 GEF720885 GOB720885 GXX720885 HHT720885 HRP720885 IBL720885 ILH720885 IVD720885 JEZ720885 JOV720885 JYR720885 KIN720885 KSJ720885 LCF720885 LMB720885 LVX720885 MFT720885 MPP720885 MZL720885 NJH720885 NTD720885 OCZ720885 OMV720885 OWR720885 PGN720885 PQJ720885 QAF720885 QKB720885 QTX720885 RDT720885 RNP720885 RXL720885 SHH720885 SRD720885 TAZ720885 TKV720885 TUR720885 UEN720885 UOJ720885 UYF720885 VIB720885 VRX720885 WBT720885 WLP720885 WVL720885 D786421 IZ786421 SV786421 ACR786421 AMN786421 AWJ786421 BGF786421 BQB786421 BZX786421 CJT786421 CTP786421 DDL786421 DNH786421 DXD786421 EGZ786421 EQV786421 FAR786421 FKN786421 FUJ786421 GEF786421 GOB786421 GXX786421 HHT786421 HRP786421 IBL786421 ILH786421 IVD786421 JEZ786421 JOV786421 JYR786421 KIN786421 KSJ786421 LCF786421 LMB786421 LVX786421 MFT786421 MPP786421 MZL786421 NJH786421 NTD786421 OCZ786421 OMV786421 OWR786421 PGN786421 PQJ786421 QAF786421 QKB786421 QTX786421 RDT786421 RNP786421 RXL786421 SHH786421 SRD786421 TAZ786421 TKV786421 TUR786421 UEN786421 UOJ786421 UYF786421 VIB786421 VRX786421 WBT786421 WLP786421 WVL786421 D851957 IZ851957 SV851957 ACR851957 AMN851957 AWJ851957 BGF851957 BQB851957 BZX851957 CJT851957 CTP851957 DDL851957 DNH851957 DXD851957 EGZ851957 EQV851957 FAR851957 FKN851957 FUJ851957 GEF851957 GOB851957 GXX851957 HHT851957 HRP851957 IBL851957 ILH851957 IVD851957 JEZ851957 JOV851957 JYR851957 KIN851957 KSJ851957 LCF851957 LMB851957 LVX851957 MFT851957 MPP851957 MZL851957 NJH851957 NTD851957 OCZ851957 OMV851957 OWR851957 PGN851957 PQJ851957 QAF851957 QKB851957 QTX851957 RDT851957 RNP851957 RXL851957 SHH851957 SRD851957 TAZ851957 TKV851957 TUR851957 UEN851957 UOJ851957 UYF851957 VIB851957 VRX851957 WBT851957 WLP851957 WVL851957 D917493 IZ917493 SV917493 ACR917493 AMN917493 AWJ917493 BGF917493 BQB917493 BZX917493 CJT917493 CTP917493 DDL917493 DNH917493 DXD917493 EGZ917493 EQV917493 FAR917493 FKN917493 FUJ917493 GEF917493 GOB917493 GXX917493 HHT917493 HRP917493 IBL917493 ILH917493 IVD917493 JEZ917493 JOV917493 JYR917493 KIN917493 KSJ917493 LCF917493 LMB917493 LVX917493 MFT917493 MPP917493 MZL917493 NJH917493 NTD917493 OCZ917493 OMV917493 OWR917493 PGN917493 PQJ917493 QAF917493 QKB917493 QTX917493 RDT917493 RNP917493 RXL917493 SHH917493 SRD917493 TAZ917493 TKV917493 TUR917493 UEN917493 UOJ917493 UYF917493 VIB917493 VRX917493 WBT917493 WLP917493 WVL917493 D983029 IZ983029 SV983029 ACR983029 AMN983029 AWJ983029 BGF983029 BQB983029 BZX983029 CJT983029 CTP983029 DDL983029 DNH983029 DXD983029 EGZ983029 EQV983029 FAR983029 FKN983029 FUJ983029 GEF983029 GOB983029 GXX983029 HHT983029 HRP983029 IBL983029 ILH983029 IVD983029 JEZ983029 JOV983029 JYR983029 KIN983029 KSJ983029 LCF983029 LMB983029 LVX983029 MFT983029 MPP983029 MZL983029 NJH983029 NTD983029 OCZ983029 OMV983029 OWR983029 PGN983029 PQJ983029 QAF983029 QKB983029 QTX983029 RDT983029 RNP983029 RXL983029 SHH983029 SRD983029 TAZ983029 TKV983029 TUR983029 UEN983029 UOJ983029 UYF983029 VIB983029 VRX983029 WBT983029 WLP983029 WVL983029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28 IX65528 ST65528 ACP65528 AML65528 AWH65528 BGD65528 BPZ65528 BZV65528 CJR65528 CTN65528 DDJ65528 DNF65528 DXB65528 EGX65528 EQT65528 FAP65528 FKL65528 FUH65528 GED65528 GNZ65528 GXV65528 HHR65528 HRN65528 IBJ65528 ILF65528 IVB65528 JEX65528 JOT65528 JYP65528 KIL65528 KSH65528 LCD65528 LLZ65528 LVV65528 MFR65528 MPN65528 MZJ65528 NJF65528 NTB65528 OCX65528 OMT65528 OWP65528 PGL65528 PQH65528 QAD65528 QJZ65528 QTV65528 RDR65528 RNN65528 RXJ65528 SHF65528 SRB65528 TAX65528 TKT65528 TUP65528 UEL65528 UOH65528 UYD65528 VHZ65528 VRV65528 WBR65528 WLN65528 WVJ65528 B131064 IX131064 ST131064 ACP131064 AML131064 AWH131064 BGD131064 BPZ131064 BZV131064 CJR131064 CTN131064 DDJ131064 DNF131064 DXB131064 EGX131064 EQT131064 FAP131064 FKL131064 FUH131064 GED131064 GNZ131064 GXV131064 HHR131064 HRN131064 IBJ131064 ILF131064 IVB131064 JEX131064 JOT131064 JYP131064 KIL131064 KSH131064 LCD131064 LLZ131064 LVV131064 MFR131064 MPN131064 MZJ131064 NJF131064 NTB131064 OCX131064 OMT131064 OWP131064 PGL131064 PQH131064 QAD131064 QJZ131064 QTV131064 RDR131064 RNN131064 RXJ131064 SHF131064 SRB131064 TAX131064 TKT131064 TUP131064 UEL131064 UOH131064 UYD131064 VHZ131064 VRV131064 WBR131064 WLN131064 WVJ131064 B196600 IX196600 ST196600 ACP196600 AML196600 AWH196600 BGD196600 BPZ196600 BZV196600 CJR196600 CTN196600 DDJ196600 DNF196600 DXB196600 EGX196600 EQT196600 FAP196600 FKL196600 FUH196600 GED196600 GNZ196600 GXV196600 HHR196600 HRN196600 IBJ196600 ILF196600 IVB196600 JEX196600 JOT196600 JYP196600 KIL196600 KSH196600 LCD196600 LLZ196600 LVV196600 MFR196600 MPN196600 MZJ196600 NJF196600 NTB196600 OCX196600 OMT196600 OWP196600 PGL196600 PQH196600 QAD196600 QJZ196600 QTV196600 RDR196600 RNN196600 RXJ196600 SHF196600 SRB196600 TAX196600 TKT196600 TUP196600 UEL196600 UOH196600 UYD196600 VHZ196600 VRV196600 WBR196600 WLN196600 WVJ196600 B262136 IX262136 ST262136 ACP262136 AML262136 AWH262136 BGD262136 BPZ262136 BZV262136 CJR262136 CTN262136 DDJ262136 DNF262136 DXB262136 EGX262136 EQT262136 FAP262136 FKL262136 FUH262136 GED262136 GNZ262136 GXV262136 HHR262136 HRN262136 IBJ262136 ILF262136 IVB262136 JEX262136 JOT262136 JYP262136 KIL262136 KSH262136 LCD262136 LLZ262136 LVV262136 MFR262136 MPN262136 MZJ262136 NJF262136 NTB262136 OCX262136 OMT262136 OWP262136 PGL262136 PQH262136 QAD262136 QJZ262136 QTV262136 RDR262136 RNN262136 RXJ262136 SHF262136 SRB262136 TAX262136 TKT262136 TUP262136 UEL262136 UOH262136 UYD262136 VHZ262136 VRV262136 WBR262136 WLN262136 WVJ262136 B327672 IX327672 ST327672 ACP327672 AML327672 AWH327672 BGD327672 BPZ327672 BZV327672 CJR327672 CTN327672 DDJ327672 DNF327672 DXB327672 EGX327672 EQT327672 FAP327672 FKL327672 FUH327672 GED327672 GNZ327672 GXV327672 HHR327672 HRN327672 IBJ327672 ILF327672 IVB327672 JEX327672 JOT327672 JYP327672 KIL327672 KSH327672 LCD327672 LLZ327672 LVV327672 MFR327672 MPN327672 MZJ327672 NJF327672 NTB327672 OCX327672 OMT327672 OWP327672 PGL327672 PQH327672 QAD327672 QJZ327672 QTV327672 RDR327672 RNN327672 RXJ327672 SHF327672 SRB327672 TAX327672 TKT327672 TUP327672 UEL327672 UOH327672 UYD327672 VHZ327672 VRV327672 WBR327672 WLN327672 WVJ327672 B393208 IX393208 ST393208 ACP393208 AML393208 AWH393208 BGD393208 BPZ393208 BZV393208 CJR393208 CTN393208 DDJ393208 DNF393208 DXB393208 EGX393208 EQT393208 FAP393208 FKL393208 FUH393208 GED393208 GNZ393208 GXV393208 HHR393208 HRN393208 IBJ393208 ILF393208 IVB393208 JEX393208 JOT393208 JYP393208 KIL393208 KSH393208 LCD393208 LLZ393208 LVV393208 MFR393208 MPN393208 MZJ393208 NJF393208 NTB393208 OCX393208 OMT393208 OWP393208 PGL393208 PQH393208 QAD393208 QJZ393208 QTV393208 RDR393208 RNN393208 RXJ393208 SHF393208 SRB393208 TAX393208 TKT393208 TUP393208 UEL393208 UOH393208 UYD393208 VHZ393208 VRV393208 WBR393208 WLN393208 WVJ393208 B458744 IX458744 ST458744 ACP458744 AML458744 AWH458744 BGD458744 BPZ458744 BZV458744 CJR458744 CTN458744 DDJ458744 DNF458744 DXB458744 EGX458744 EQT458744 FAP458744 FKL458744 FUH458744 GED458744 GNZ458744 GXV458744 HHR458744 HRN458744 IBJ458744 ILF458744 IVB458744 JEX458744 JOT458744 JYP458744 KIL458744 KSH458744 LCD458744 LLZ458744 LVV458744 MFR458744 MPN458744 MZJ458744 NJF458744 NTB458744 OCX458744 OMT458744 OWP458744 PGL458744 PQH458744 QAD458744 QJZ458744 QTV458744 RDR458744 RNN458744 RXJ458744 SHF458744 SRB458744 TAX458744 TKT458744 TUP458744 UEL458744 UOH458744 UYD458744 VHZ458744 VRV458744 WBR458744 WLN458744 WVJ458744 B524280 IX524280 ST524280 ACP524280 AML524280 AWH524280 BGD524280 BPZ524280 BZV524280 CJR524280 CTN524280 DDJ524280 DNF524280 DXB524280 EGX524280 EQT524280 FAP524280 FKL524280 FUH524280 GED524280 GNZ524280 GXV524280 HHR524280 HRN524280 IBJ524280 ILF524280 IVB524280 JEX524280 JOT524280 JYP524280 KIL524280 KSH524280 LCD524280 LLZ524280 LVV524280 MFR524280 MPN524280 MZJ524280 NJF524280 NTB524280 OCX524280 OMT524280 OWP524280 PGL524280 PQH524280 QAD524280 QJZ524280 QTV524280 RDR524280 RNN524280 RXJ524280 SHF524280 SRB524280 TAX524280 TKT524280 TUP524280 UEL524280 UOH524280 UYD524280 VHZ524280 VRV524280 WBR524280 WLN524280 WVJ524280 B589816 IX589816 ST589816 ACP589816 AML589816 AWH589816 BGD589816 BPZ589816 BZV589816 CJR589816 CTN589816 DDJ589816 DNF589816 DXB589816 EGX589816 EQT589816 FAP589816 FKL589816 FUH589816 GED589816 GNZ589816 GXV589816 HHR589816 HRN589816 IBJ589816 ILF589816 IVB589816 JEX589816 JOT589816 JYP589816 KIL589816 KSH589816 LCD589816 LLZ589816 LVV589816 MFR589816 MPN589816 MZJ589816 NJF589816 NTB589816 OCX589816 OMT589816 OWP589816 PGL589816 PQH589816 QAD589816 QJZ589816 QTV589816 RDR589816 RNN589816 RXJ589816 SHF589816 SRB589816 TAX589816 TKT589816 TUP589816 UEL589816 UOH589816 UYD589816 VHZ589816 VRV589816 WBR589816 WLN589816 WVJ589816 B655352 IX655352 ST655352 ACP655352 AML655352 AWH655352 BGD655352 BPZ655352 BZV655352 CJR655352 CTN655352 DDJ655352 DNF655352 DXB655352 EGX655352 EQT655352 FAP655352 FKL655352 FUH655352 GED655352 GNZ655352 GXV655352 HHR655352 HRN655352 IBJ655352 ILF655352 IVB655352 JEX655352 JOT655352 JYP655352 KIL655352 KSH655352 LCD655352 LLZ655352 LVV655352 MFR655352 MPN655352 MZJ655352 NJF655352 NTB655352 OCX655352 OMT655352 OWP655352 PGL655352 PQH655352 QAD655352 QJZ655352 QTV655352 RDR655352 RNN655352 RXJ655352 SHF655352 SRB655352 TAX655352 TKT655352 TUP655352 UEL655352 UOH655352 UYD655352 VHZ655352 VRV655352 WBR655352 WLN655352 WVJ655352 B720888 IX720888 ST720888 ACP720888 AML720888 AWH720888 BGD720888 BPZ720888 BZV720888 CJR720888 CTN720888 DDJ720888 DNF720888 DXB720888 EGX720888 EQT720888 FAP720888 FKL720888 FUH720888 GED720888 GNZ720888 GXV720888 HHR720888 HRN720888 IBJ720888 ILF720888 IVB720888 JEX720888 JOT720888 JYP720888 KIL720888 KSH720888 LCD720888 LLZ720888 LVV720888 MFR720888 MPN720888 MZJ720888 NJF720888 NTB720888 OCX720888 OMT720888 OWP720888 PGL720888 PQH720888 QAD720888 QJZ720888 QTV720888 RDR720888 RNN720888 RXJ720888 SHF720888 SRB720888 TAX720888 TKT720888 TUP720888 UEL720888 UOH720888 UYD720888 VHZ720888 VRV720888 WBR720888 WLN720888 WVJ720888 B786424 IX786424 ST786424 ACP786424 AML786424 AWH786424 BGD786424 BPZ786424 BZV786424 CJR786424 CTN786424 DDJ786424 DNF786424 DXB786424 EGX786424 EQT786424 FAP786424 FKL786424 FUH786424 GED786424 GNZ786424 GXV786424 HHR786424 HRN786424 IBJ786424 ILF786424 IVB786424 JEX786424 JOT786424 JYP786424 KIL786424 KSH786424 LCD786424 LLZ786424 LVV786424 MFR786424 MPN786424 MZJ786424 NJF786424 NTB786424 OCX786424 OMT786424 OWP786424 PGL786424 PQH786424 QAD786424 QJZ786424 QTV786424 RDR786424 RNN786424 RXJ786424 SHF786424 SRB786424 TAX786424 TKT786424 TUP786424 UEL786424 UOH786424 UYD786424 VHZ786424 VRV786424 WBR786424 WLN786424 WVJ786424 B851960 IX851960 ST851960 ACP851960 AML851960 AWH851960 BGD851960 BPZ851960 BZV851960 CJR851960 CTN851960 DDJ851960 DNF851960 DXB851960 EGX851960 EQT851960 FAP851960 FKL851960 FUH851960 GED851960 GNZ851960 GXV851960 HHR851960 HRN851960 IBJ851960 ILF851960 IVB851960 JEX851960 JOT851960 JYP851960 KIL851960 KSH851960 LCD851960 LLZ851960 LVV851960 MFR851960 MPN851960 MZJ851960 NJF851960 NTB851960 OCX851960 OMT851960 OWP851960 PGL851960 PQH851960 QAD851960 QJZ851960 QTV851960 RDR851960 RNN851960 RXJ851960 SHF851960 SRB851960 TAX851960 TKT851960 TUP851960 UEL851960 UOH851960 UYD851960 VHZ851960 VRV851960 WBR851960 WLN851960 WVJ851960 B917496 IX917496 ST917496 ACP917496 AML917496 AWH917496 BGD917496 BPZ917496 BZV917496 CJR917496 CTN917496 DDJ917496 DNF917496 DXB917496 EGX917496 EQT917496 FAP917496 FKL917496 FUH917496 GED917496 GNZ917496 GXV917496 HHR917496 HRN917496 IBJ917496 ILF917496 IVB917496 JEX917496 JOT917496 JYP917496 KIL917496 KSH917496 LCD917496 LLZ917496 LVV917496 MFR917496 MPN917496 MZJ917496 NJF917496 NTB917496 OCX917496 OMT917496 OWP917496 PGL917496 PQH917496 QAD917496 QJZ917496 QTV917496 RDR917496 RNN917496 RXJ917496 SHF917496 SRB917496 TAX917496 TKT917496 TUP917496 UEL917496 UOH917496 UYD917496 VHZ917496 VRV917496 WBR917496 WLN917496 WVJ917496 B983032 IX983032 ST983032 ACP983032 AML983032 AWH983032 BGD983032 BPZ983032 BZV983032 CJR983032 CTN983032 DDJ983032 DNF983032 DXB983032 EGX983032 EQT983032 FAP983032 FKL983032 FUH983032 GED983032 GNZ983032 GXV983032 HHR983032 HRN983032 IBJ983032 ILF983032 IVB983032 JEX983032 JOT983032 JYP983032 KIL983032 KSH983032 LCD983032 LLZ983032 LVV983032 MFR983032 MPN983032 MZJ983032 NJF983032 NTB983032 OCX983032 OMT983032 OWP983032 PGL983032 PQH983032 QAD983032 QJZ983032 QTV983032 RDR983032 RNN983032 RXJ983032 SHF983032 SRB983032 TAX983032 TKT983032 TUP983032 UEL983032 UOH983032 UYD983032 VHZ983032 VRV983032 WBR983032 WLN983032 WVJ983032 B28 IX28 ST28 ACP28 AML28 AWH28 BGD28 BPZ28 BZV28 CJR28 CTN28 DDJ28 DNF28 DXB28 EGX28 EQT28 FAP28 FKL28 FUH28 GED28 GNZ28 GXV28 HHR28 HRN28 IBJ28 ILF28 IVB28 JEX28 JOT28 JYP28 KIL28 KSH28 LCD28 LLZ28 LVV28 MFR28 MPN28 MZJ28 NJF28 NTB28 OCX28 OMT28 OWP28 PGL28 PQH28 QAD28 QJZ28 QTV28 RDR28 RNN28 RXJ28 SHF28 SRB28 TAX28 TKT28 TUP28 UEL28 UOH28 UYD28 VHZ28 VRV28 WBR28 WLN28 WVJ28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35 JB65535 SX65535 ACT65535 AMP65535 AWL65535 BGH65535 BQD65535 BZZ65535 CJV65535 CTR65535 DDN65535 DNJ65535 DXF65535 EHB65535 EQX65535 FAT65535 FKP65535 FUL65535 GEH65535 GOD65535 GXZ65535 HHV65535 HRR65535 IBN65535 ILJ65535 IVF65535 JFB65535 JOX65535 JYT65535 KIP65535 KSL65535 LCH65535 LMD65535 LVZ65535 MFV65535 MPR65535 MZN65535 NJJ65535 NTF65535 ODB65535 OMX65535 OWT65535 PGP65535 PQL65535 QAH65535 QKD65535 QTZ65535 RDV65535 RNR65535 RXN65535 SHJ65535 SRF65535 TBB65535 TKX65535 TUT65535 UEP65535 UOL65535 UYH65535 VID65535 VRZ65535 WBV65535 WLR65535 WVN65535 F131071 JB131071 SX131071 ACT131071 AMP131071 AWL131071 BGH131071 BQD131071 BZZ131071 CJV131071 CTR131071 DDN131071 DNJ131071 DXF131071 EHB131071 EQX131071 FAT131071 FKP131071 FUL131071 GEH131071 GOD131071 GXZ131071 HHV131071 HRR131071 IBN131071 ILJ131071 IVF131071 JFB131071 JOX131071 JYT131071 KIP131071 KSL131071 LCH131071 LMD131071 LVZ131071 MFV131071 MPR131071 MZN131071 NJJ131071 NTF131071 ODB131071 OMX131071 OWT131071 PGP131071 PQL131071 QAH131071 QKD131071 QTZ131071 RDV131071 RNR131071 RXN131071 SHJ131071 SRF131071 TBB131071 TKX131071 TUT131071 UEP131071 UOL131071 UYH131071 VID131071 VRZ131071 WBV131071 WLR131071 WVN131071 F196607 JB196607 SX196607 ACT196607 AMP196607 AWL196607 BGH196607 BQD196607 BZZ196607 CJV196607 CTR196607 DDN196607 DNJ196607 DXF196607 EHB196607 EQX196607 FAT196607 FKP196607 FUL196607 GEH196607 GOD196607 GXZ196607 HHV196607 HRR196607 IBN196607 ILJ196607 IVF196607 JFB196607 JOX196607 JYT196607 KIP196607 KSL196607 LCH196607 LMD196607 LVZ196607 MFV196607 MPR196607 MZN196607 NJJ196607 NTF196607 ODB196607 OMX196607 OWT196607 PGP196607 PQL196607 QAH196607 QKD196607 QTZ196607 RDV196607 RNR196607 RXN196607 SHJ196607 SRF196607 TBB196607 TKX196607 TUT196607 UEP196607 UOL196607 UYH196607 VID196607 VRZ196607 WBV196607 WLR196607 WVN196607 F262143 JB262143 SX262143 ACT262143 AMP262143 AWL262143 BGH262143 BQD262143 BZZ262143 CJV262143 CTR262143 DDN262143 DNJ262143 DXF262143 EHB262143 EQX262143 FAT262143 FKP262143 FUL262143 GEH262143 GOD262143 GXZ262143 HHV262143 HRR262143 IBN262143 ILJ262143 IVF262143 JFB262143 JOX262143 JYT262143 KIP262143 KSL262143 LCH262143 LMD262143 LVZ262143 MFV262143 MPR262143 MZN262143 NJJ262143 NTF262143 ODB262143 OMX262143 OWT262143 PGP262143 PQL262143 QAH262143 QKD262143 QTZ262143 RDV262143 RNR262143 RXN262143 SHJ262143 SRF262143 TBB262143 TKX262143 TUT262143 UEP262143 UOL262143 UYH262143 VID262143 VRZ262143 WBV262143 WLR262143 WVN262143 F327679 JB327679 SX327679 ACT327679 AMP327679 AWL327679 BGH327679 BQD327679 BZZ327679 CJV327679 CTR327679 DDN327679 DNJ327679 DXF327679 EHB327679 EQX327679 FAT327679 FKP327679 FUL327679 GEH327679 GOD327679 GXZ327679 HHV327679 HRR327679 IBN327679 ILJ327679 IVF327679 JFB327679 JOX327679 JYT327679 KIP327679 KSL327679 LCH327679 LMD327679 LVZ327679 MFV327679 MPR327679 MZN327679 NJJ327679 NTF327679 ODB327679 OMX327679 OWT327679 PGP327679 PQL327679 QAH327679 QKD327679 QTZ327679 RDV327679 RNR327679 RXN327679 SHJ327679 SRF327679 TBB327679 TKX327679 TUT327679 UEP327679 UOL327679 UYH327679 VID327679 VRZ327679 WBV327679 WLR327679 WVN327679 F393215 JB393215 SX393215 ACT393215 AMP393215 AWL393215 BGH393215 BQD393215 BZZ393215 CJV393215 CTR393215 DDN393215 DNJ393215 DXF393215 EHB393215 EQX393215 FAT393215 FKP393215 FUL393215 GEH393215 GOD393215 GXZ393215 HHV393215 HRR393215 IBN393215 ILJ393215 IVF393215 JFB393215 JOX393215 JYT393215 KIP393215 KSL393215 LCH393215 LMD393215 LVZ393215 MFV393215 MPR393215 MZN393215 NJJ393215 NTF393215 ODB393215 OMX393215 OWT393215 PGP393215 PQL393215 QAH393215 QKD393215 QTZ393215 RDV393215 RNR393215 RXN393215 SHJ393215 SRF393215 TBB393215 TKX393215 TUT393215 UEP393215 UOL393215 UYH393215 VID393215 VRZ393215 WBV393215 WLR393215 WVN393215 F458751 JB458751 SX458751 ACT458751 AMP458751 AWL458751 BGH458751 BQD458751 BZZ458751 CJV458751 CTR458751 DDN458751 DNJ458751 DXF458751 EHB458751 EQX458751 FAT458751 FKP458751 FUL458751 GEH458751 GOD458751 GXZ458751 HHV458751 HRR458751 IBN458751 ILJ458751 IVF458751 JFB458751 JOX458751 JYT458751 KIP458751 KSL458751 LCH458751 LMD458751 LVZ458751 MFV458751 MPR458751 MZN458751 NJJ458751 NTF458751 ODB458751 OMX458751 OWT458751 PGP458751 PQL458751 QAH458751 QKD458751 QTZ458751 RDV458751 RNR458751 RXN458751 SHJ458751 SRF458751 TBB458751 TKX458751 TUT458751 UEP458751 UOL458751 UYH458751 VID458751 VRZ458751 WBV458751 WLR458751 WVN458751 F524287 JB524287 SX524287 ACT524287 AMP524287 AWL524287 BGH524287 BQD524287 BZZ524287 CJV524287 CTR524287 DDN524287 DNJ524287 DXF524287 EHB524287 EQX524287 FAT524287 FKP524287 FUL524287 GEH524287 GOD524287 GXZ524287 HHV524287 HRR524287 IBN524287 ILJ524287 IVF524287 JFB524287 JOX524287 JYT524287 KIP524287 KSL524287 LCH524287 LMD524287 LVZ524287 MFV524287 MPR524287 MZN524287 NJJ524287 NTF524287 ODB524287 OMX524287 OWT524287 PGP524287 PQL524287 QAH524287 QKD524287 QTZ524287 RDV524287 RNR524287 RXN524287 SHJ524287 SRF524287 TBB524287 TKX524287 TUT524287 UEP524287 UOL524287 UYH524287 VID524287 VRZ524287 WBV524287 WLR524287 WVN524287 F589823 JB589823 SX589823 ACT589823 AMP589823 AWL589823 BGH589823 BQD589823 BZZ589823 CJV589823 CTR589823 DDN589823 DNJ589823 DXF589823 EHB589823 EQX589823 FAT589823 FKP589823 FUL589823 GEH589823 GOD589823 GXZ589823 HHV589823 HRR589823 IBN589823 ILJ589823 IVF589823 JFB589823 JOX589823 JYT589823 KIP589823 KSL589823 LCH589823 LMD589823 LVZ589823 MFV589823 MPR589823 MZN589823 NJJ589823 NTF589823 ODB589823 OMX589823 OWT589823 PGP589823 PQL589823 QAH589823 QKD589823 QTZ589823 RDV589823 RNR589823 RXN589823 SHJ589823 SRF589823 TBB589823 TKX589823 TUT589823 UEP589823 UOL589823 UYH589823 VID589823 VRZ589823 WBV589823 WLR589823 WVN589823 F655359 JB655359 SX655359 ACT655359 AMP655359 AWL655359 BGH655359 BQD655359 BZZ655359 CJV655359 CTR655359 DDN655359 DNJ655359 DXF655359 EHB655359 EQX655359 FAT655359 FKP655359 FUL655359 GEH655359 GOD655359 GXZ655359 HHV655359 HRR655359 IBN655359 ILJ655359 IVF655359 JFB655359 JOX655359 JYT655359 KIP655359 KSL655359 LCH655359 LMD655359 LVZ655359 MFV655359 MPR655359 MZN655359 NJJ655359 NTF655359 ODB655359 OMX655359 OWT655359 PGP655359 PQL655359 QAH655359 QKD655359 QTZ655359 RDV655359 RNR655359 RXN655359 SHJ655359 SRF655359 TBB655359 TKX655359 TUT655359 UEP655359 UOL655359 UYH655359 VID655359 VRZ655359 WBV655359 WLR655359 WVN655359 F720895 JB720895 SX720895 ACT720895 AMP720895 AWL720895 BGH720895 BQD720895 BZZ720895 CJV720895 CTR720895 DDN720895 DNJ720895 DXF720895 EHB720895 EQX720895 FAT720895 FKP720895 FUL720895 GEH720895 GOD720895 GXZ720895 HHV720895 HRR720895 IBN720895 ILJ720895 IVF720895 JFB720895 JOX720895 JYT720895 KIP720895 KSL720895 LCH720895 LMD720895 LVZ720895 MFV720895 MPR720895 MZN720895 NJJ720895 NTF720895 ODB720895 OMX720895 OWT720895 PGP720895 PQL720895 QAH720895 QKD720895 QTZ720895 RDV720895 RNR720895 RXN720895 SHJ720895 SRF720895 TBB720895 TKX720895 TUT720895 UEP720895 UOL720895 UYH720895 VID720895 VRZ720895 WBV720895 WLR720895 WVN720895 F786431 JB786431 SX786431 ACT786431 AMP786431 AWL786431 BGH786431 BQD786431 BZZ786431 CJV786431 CTR786431 DDN786431 DNJ786431 DXF786431 EHB786431 EQX786431 FAT786431 FKP786431 FUL786431 GEH786431 GOD786431 GXZ786431 HHV786431 HRR786431 IBN786431 ILJ786431 IVF786431 JFB786431 JOX786431 JYT786431 KIP786431 KSL786431 LCH786431 LMD786431 LVZ786431 MFV786431 MPR786431 MZN786431 NJJ786431 NTF786431 ODB786431 OMX786431 OWT786431 PGP786431 PQL786431 QAH786431 QKD786431 QTZ786431 RDV786431 RNR786431 RXN786431 SHJ786431 SRF786431 TBB786431 TKX786431 TUT786431 UEP786431 UOL786431 UYH786431 VID786431 VRZ786431 WBV786431 WLR786431 WVN786431 F851967 JB851967 SX851967 ACT851967 AMP851967 AWL851967 BGH851967 BQD851967 BZZ851967 CJV851967 CTR851967 DDN851967 DNJ851967 DXF851967 EHB851967 EQX851967 FAT851967 FKP851967 FUL851967 GEH851967 GOD851967 GXZ851967 HHV851967 HRR851967 IBN851967 ILJ851967 IVF851967 JFB851967 JOX851967 JYT851967 KIP851967 KSL851967 LCH851967 LMD851967 LVZ851967 MFV851967 MPR851967 MZN851967 NJJ851967 NTF851967 ODB851967 OMX851967 OWT851967 PGP851967 PQL851967 QAH851967 QKD851967 QTZ851967 RDV851967 RNR851967 RXN851967 SHJ851967 SRF851967 TBB851967 TKX851967 TUT851967 UEP851967 UOL851967 UYH851967 VID851967 VRZ851967 WBV851967 WLR851967 WVN851967 F917503 JB917503 SX917503 ACT917503 AMP917503 AWL917503 BGH917503 BQD917503 BZZ917503 CJV917503 CTR917503 DDN917503 DNJ917503 DXF917503 EHB917503 EQX917503 FAT917503 FKP917503 FUL917503 GEH917503 GOD917503 GXZ917503 HHV917503 HRR917503 IBN917503 ILJ917503 IVF917503 JFB917503 JOX917503 JYT917503 KIP917503 KSL917503 LCH917503 LMD917503 LVZ917503 MFV917503 MPR917503 MZN917503 NJJ917503 NTF917503 ODB917503 OMX917503 OWT917503 PGP917503 PQL917503 QAH917503 QKD917503 QTZ917503 RDV917503 RNR917503 RXN917503 SHJ917503 SRF917503 TBB917503 TKX917503 TUT917503 UEP917503 UOL917503 UYH917503 VID917503 VRZ917503 WBV917503 WLR917503 WVN917503 F983039 JB983039 SX983039 ACT983039 AMP983039 AWL983039 BGH983039 BQD983039 BZZ983039 CJV983039 CTR983039 DDN983039 DNJ983039 DXF983039 EHB983039 EQX983039 FAT983039 FKP983039 FUL983039 GEH983039 GOD983039 GXZ983039 HHV983039 HRR983039 IBN983039 ILJ983039 IVF983039 JFB983039 JOX983039 JYT983039 KIP983039 KSL983039 LCH983039 LMD983039 LVZ983039 MFV983039 MPR983039 MZN983039 NJJ983039 NTF983039 ODB983039 OMX983039 OWT983039 PGP983039 PQL983039 QAH983039 QKD983039 QTZ983039 RDV983039 RNR983039 RXN983039 SHJ983039 SRF983039 TBB983039 TKX983039 TUT983039 UEP983039 UOL983039 UYH983039 VID983039 VRZ983039 WBV983039 WLR983039 WVN983039" xr:uid="{098FAEC2-BD1E-4477-BD03-D41812EEF2BA}">
      <formula1>0</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21 JC65521 SY65521 ACU65521 AMQ65521 AWM65521 BGI65521 BQE65521 CAA65521 CJW65521 CTS65521 DDO65521 DNK65521 DXG65521 EHC65521 EQY65521 FAU65521 FKQ65521 FUM65521 GEI65521 GOE65521 GYA65521 HHW65521 HRS65521 IBO65521 ILK65521 IVG65521 JFC65521 JOY65521 JYU65521 KIQ65521 KSM65521 LCI65521 LME65521 LWA65521 MFW65521 MPS65521 MZO65521 NJK65521 NTG65521 ODC65521 OMY65521 OWU65521 PGQ65521 PQM65521 QAI65521 QKE65521 QUA65521 RDW65521 RNS65521 RXO65521 SHK65521 SRG65521 TBC65521 TKY65521 TUU65521 UEQ65521 UOM65521 UYI65521 VIE65521 VSA65521 WBW65521 WLS65521 WVO65521 G131057 JC131057 SY131057 ACU131057 AMQ131057 AWM131057 BGI131057 BQE131057 CAA131057 CJW131057 CTS131057 DDO131057 DNK131057 DXG131057 EHC131057 EQY131057 FAU131057 FKQ131057 FUM131057 GEI131057 GOE131057 GYA131057 HHW131057 HRS131057 IBO131057 ILK131057 IVG131057 JFC131057 JOY131057 JYU131057 KIQ131057 KSM131057 LCI131057 LME131057 LWA131057 MFW131057 MPS131057 MZO131057 NJK131057 NTG131057 ODC131057 OMY131057 OWU131057 PGQ131057 PQM131057 QAI131057 QKE131057 QUA131057 RDW131057 RNS131057 RXO131057 SHK131057 SRG131057 TBC131057 TKY131057 TUU131057 UEQ131057 UOM131057 UYI131057 VIE131057 VSA131057 WBW131057 WLS131057 WVO131057 G196593 JC196593 SY196593 ACU196593 AMQ196593 AWM196593 BGI196593 BQE196593 CAA196593 CJW196593 CTS196593 DDO196593 DNK196593 DXG196593 EHC196593 EQY196593 FAU196593 FKQ196593 FUM196593 GEI196593 GOE196593 GYA196593 HHW196593 HRS196593 IBO196593 ILK196593 IVG196593 JFC196593 JOY196593 JYU196593 KIQ196593 KSM196593 LCI196593 LME196593 LWA196593 MFW196593 MPS196593 MZO196593 NJK196593 NTG196593 ODC196593 OMY196593 OWU196593 PGQ196593 PQM196593 QAI196593 QKE196593 QUA196593 RDW196593 RNS196593 RXO196593 SHK196593 SRG196593 TBC196593 TKY196593 TUU196593 UEQ196593 UOM196593 UYI196593 VIE196593 VSA196593 WBW196593 WLS196593 WVO196593 G262129 JC262129 SY262129 ACU262129 AMQ262129 AWM262129 BGI262129 BQE262129 CAA262129 CJW262129 CTS262129 DDO262129 DNK262129 DXG262129 EHC262129 EQY262129 FAU262129 FKQ262129 FUM262129 GEI262129 GOE262129 GYA262129 HHW262129 HRS262129 IBO262129 ILK262129 IVG262129 JFC262129 JOY262129 JYU262129 KIQ262129 KSM262129 LCI262129 LME262129 LWA262129 MFW262129 MPS262129 MZO262129 NJK262129 NTG262129 ODC262129 OMY262129 OWU262129 PGQ262129 PQM262129 QAI262129 QKE262129 QUA262129 RDW262129 RNS262129 RXO262129 SHK262129 SRG262129 TBC262129 TKY262129 TUU262129 UEQ262129 UOM262129 UYI262129 VIE262129 VSA262129 WBW262129 WLS262129 WVO262129 G327665 JC327665 SY327665 ACU327665 AMQ327665 AWM327665 BGI327665 BQE327665 CAA327665 CJW327665 CTS327665 DDO327665 DNK327665 DXG327665 EHC327665 EQY327665 FAU327665 FKQ327665 FUM327665 GEI327665 GOE327665 GYA327665 HHW327665 HRS327665 IBO327665 ILK327665 IVG327665 JFC327665 JOY327665 JYU327665 KIQ327665 KSM327665 LCI327665 LME327665 LWA327665 MFW327665 MPS327665 MZO327665 NJK327665 NTG327665 ODC327665 OMY327665 OWU327665 PGQ327665 PQM327665 QAI327665 QKE327665 QUA327665 RDW327665 RNS327665 RXO327665 SHK327665 SRG327665 TBC327665 TKY327665 TUU327665 UEQ327665 UOM327665 UYI327665 VIE327665 VSA327665 WBW327665 WLS327665 WVO327665 G393201 JC393201 SY393201 ACU393201 AMQ393201 AWM393201 BGI393201 BQE393201 CAA393201 CJW393201 CTS393201 DDO393201 DNK393201 DXG393201 EHC393201 EQY393201 FAU393201 FKQ393201 FUM393201 GEI393201 GOE393201 GYA393201 HHW393201 HRS393201 IBO393201 ILK393201 IVG393201 JFC393201 JOY393201 JYU393201 KIQ393201 KSM393201 LCI393201 LME393201 LWA393201 MFW393201 MPS393201 MZO393201 NJK393201 NTG393201 ODC393201 OMY393201 OWU393201 PGQ393201 PQM393201 QAI393201 QKE393201 QUA393201 RDW393201 RNS393201 RXO393201 SHK393201 SRG393201 TBC393201 TKY393201 TUU393201 UEQ393201 UOM393201 UYI393201 VIE393201 VSA393201 WBW393201 WLS393201 WVO393201 G458737 JC458737 SY458737 ACU458737 AMQ458737 AWM458737 BGI458737 BQE458737 CAA458737 CJW458737 CTS458737 DDO458737 DNK458737 DXG458737 EHC458737 EQY458737 FAU458737 FKQ458737 FUM458737 GEI458737 GOE458737 GYA458737 HHW458737 HRS458737 IBO458737 ILK458737 IVG458737 JFC458737 JOY458737 JYU458737 KIQ458737 KSM458737 LCI458737 LME458737 LWA458737 MFW458737 MPS458737 MZO458737 NJK458737 NTG458737 ODC458737 OMY458737 OWU458737 PGQ458737 PQM458737 QAI458737 QKE458737 QUA458737 RDW458737 RNS458737 RXO458737 SHK458737 SRG458737 TBC458737 TKY458737 TUU458737 UEQ458737 UOM458737 UYI458737 VIE458737 VSA458737 WBW458737 WLS458737 WVO458737 G524273 JC524273 SY524273 ACU524273 AMQ524273 AWM524273 BGI524273 BQE524273 CAA524273 CJW524273 CTS524273 DDO524273 DNK524273 DXG524273 EHC524273 EQY524273 FAU524273 FKQ524273 FUM524273 GEI524273 GOE524273 GYA524273 HHW524273 HRS524273 IBO524273 ILK524273 IVG524273 JFC524273 JOY524273 JYU524273 KIQ524273 KSM524273 LCI524273 LME524273 LWA524273 MFW524273 MPS524273 MZO524273 NJK524273 NTG524273 ODC524273 OMY524273 OWU524273 PGQ524273 PQM524273 QAI524273 QKE524273 QUA524273 RDW524273 RNS524273 RXO524273 SHK524273 SRG524273 TBC524273 TKY524273 TUU524273 UEQ524273 UOM524273 UYI524273 VIE524273 VSA524273 WBW524273 WLS524273 WVO524273 G589809 JC589809 SY589809 ACU589809 AMQ589809 AWM589809 BGI589809 BQE589809 CAA589809 CJW589809 CTS589809 DDO589809 DNK589809 DXG589809 EHC589809 EQY589809 FAU589809 FKQ589809 FUM589809 GEI589809 GOE589809 GYA589809 HHW589809 HRS589809 IBO589809 ILK589809 IVG589809 JFC589809 JOY589809 JYU589809 KIQ589809 KSM589809 LCI589809 LME589809 LWA589809 MFW589809 MPS589809 MZO589809 NJK589809 NTG589809 ODC589809 OMY589809 OWU589809 PGQ589809 PQM589809 QAI589809 QKE589809 QUA589809 RDW589809 RNS589809 RXO589809 SHK589809 SRG589809 TBC589809 TKY589809 TUU589809 UEQ589809 UOM589809 UYI589809 VIE589809 VSA589809 WBW589809 WLS589809 WVO589809 G655345 JC655345 SY655345 ACU655345 AMQ655345 AWM655345 BGI655345 BQE655345 CAA655345 CJW655345 CTS655345 DDO655345 DNK655345 DXG655345 EHC655345 EQY655345 FAU655345 FKQ655345 FUM655345 GEI655345 GOE655345 GYA655345 HHW655345 HRS655345 IBO655345 ILK655345 IVG655345 JFC655345 JOY655345 JYU655345 KIQ655345 KSM655345 LCI655345 LME655345 LWA655345 MFW655345 MPS655345 MZO655345 NJK655345 NTG655345 ODC655345 OMY655345 OWU655345 PGQ655345 PQM655345 QAI655345 QKE655345 QUA655345 RDW655345 RNS655345 RXO655345 SHK655345 SRG655345 TBC655345 TKY655345 TUU655345 UEQ655345 UOM655345 UYI655345 VIE655345 VSA655345 WBW655345 WLS655345 WVO655345 G720881 JC720881 SY720881 ACU720881 AMQ720881 AWM720881 BGI720881 BQE720881 CAA720881 CJW720881 CTS720881 DDO720881 DNK720881 DXG720881 EHC720881 EQY720881 FAU720881 FKQ720881 FUM720881 GEI720881 GOE720881 GYA720881 HHW720881 HRS720881 IBO720881 ILK720881 IVG720881 JFC720881 JOY720881 JYU720881 KIQ720881 KSM720881 LCI720881 LME720881 LWA720881 MFW720881 MPS720881 MZO720881 NJK720881 NTG720881 ODC720881 OMY720881 OWU720881 PGQ720881 PQM720881 QAI720881 QKE720881 QUA720881 RDW720881 RNS720881 RXO720881 SHK720881 SRG720881 TBC720881 TKY720881 TUU720881 UEQ720881 UOM720881 UYI720881 VIE720881 VSA720881 WBW720881 WLS720881 WVO720881 G786417 JC786417 SY786417 ACU786417 AMQ786417 AWM786417 BGI786417 BQE786417 CAA786417 CJW786417 CTS786417 DDO786417 DNK786417 DXG786417 EHC786417 EQY786417 FAU786417 FKQ786417 FUM786417 GEI786417 GOE786417 GYA786417 HHW786417 HRS786417 IBO786417 ILK786417 IVG786417 JFC786417 JOY786417 JYU786417 KIQ786417 KSM786417 LCI786417 LME786417 LWA786417 MFW786417 MPS786417 MZO786417 NJK786417 NTG786417 ODC786417 OMY786417 OWU786417 PGQ786417 PQM786417 QAI786417 QKE786417 QUA786417 RDW786417 RNS786417 RXO786417 SHK786417 SRG786417 TBC786417 TKY786417 TUU786417 UEQ786417 UOM786417 UYI786417 VIE786417 VSA786417 WBW786417 WLS786417 WVO786417 G851953 JC851953 SY851953 ACU851953 AMQ851953 AWM851953 BGI851953 BQE851953 CAA851953 CJW851953 CTS851953 DDO851953 DNK851953 DXG851953 EHC851953 EQY851953 FAU851953 FKQ851953 FUM851953 GEI851953 GOE851953 GYA851953 HHW851953 HRS851953 IBO851953 ILK851953 IVG851953 JFC851953 JOY851953 JYU851953 KIQ851953 KSM851953 LCI851953 LME851953 LWA851953 MFW851953 MPS851953 MZO851953 NJK851953 NTG851953 ODC851953 OMY851953 OWU851953 PGQ851953 PQM851953 QAI851953 QKE851953 QUA851953 RDW851953 RNS851953 RXO851953 SHK851953 SRG851953 TBC851953 TKY851953 TUU851953 UEQ851953 UOM851953 UYI851953 VIE851953 VSA851953 WBW851953 WLS851953 WVO851953 G917489 JC917489 SY917489 ACU917489 AMQ917489 AWM917489 BGI917489 BQE917489 CAA917489 CJW917489 CTS917489 DDO917489 DNK917489 DXG917489 EHC917489 EQY917489 FAU917489 FKQ917489 FUM917489 GEI917489 GOE917489 GYA917489 HHW917489 HRS917489 IBO917489 ILK917489 IVG917489 JFC917489 JOY917489 JYU917489 KIQ917489 KSM917489 LCI917489 LME917489 LWA917489 MFW917489 MPS917489 MZO917489 NJK917489 NTG917489 ODC917489 OMY917489 OWU917489 PGQ917489 PQM917489 QAI917489 QKE917489 QUA917489 RDW917489 RNS917489 RXO917489 SHK917489 SRG917489 TBC917489 TKY917489 TUU917489 UEQ917489 UOM917489 UYI917489 VIE917489 VSA917489 WBW917489 WLS917489 WVO917489 G983025 JC983025 SY983025 ACU983025 AMQ983025 AWM983025 BGI983025 BQE983025 CAA983025 CJW983025 CTS983025 DDO983025 DNK983025 DXG983025 EHC983025 EQY983025 FAU983025 FKQ983025 FUM983025 GEI983025 GOE983025 GYA983025 HHW983025 HRS983025 IBO983025 ILK983025 IVG983025 JFC983025 JOY983025 JYU983025 KIQ983025 KSM983025 LCI983025 LME983025 LWA983025 MFW983025 MPS983025 MZO983025 NJK983025 NTG983025 ODC983025 OMY983025 OWU983025 PGQ983025 PQM983025 QAI983025 QKE983025 QUA983025 RDW983025 RNS983025 RXO983025 SHK983025 SRG983025 TBC983025 TKY983025 TUU983025 UEQ983025 UOM983025 UYI983025 VIE983025 VSA983025 WBW983025 WLS983025 WVO983025 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I65521 JE65521 TA65521 ACW65521 AMS65521 AWO65521 BGK65521 BQG65521 CAC65521 CJY65521 CTU65521 DDQ65521 DNM65521 DXI65521 EHE65521 ERA65521 FAW65521 FKS65521 FUO65521 GEK65521 GOG65521 GYC65521 HHY65521 HRU65521 IBQ65521 ILM65521 IVI65521 JFE65521 JPA65521 JYW65521 KIS65521 KSO65521 LCK65521 LMG65521 LWC65521 MFY65521 MPU65521 MZQ65521 NJM65521 NTI65521 ODE65521 ONA65521 OWW65521 PGS65521 PQO65521 QAK65521 QKG65521 QUC65521 RDY65521 RNU65521 RXQ65521 SHM65521 SRI65521 TBE65521 TLA65521 TUW65521 UES65521 UOO65521 UYK65521 VIG65521 VSC65521 WBY65521 WLU65521 WVQ65521 I131057 JE131057 TA131057 ACW131057 AMS131057 AWO131057 BGK131057 BQG131057 CAC131057 CJY131057 CTU131057 DDQ131057 DNM131057 DXI131057 EHE131057 ERA131057 FAW131057 FKS131057 FUO131057 GEK131057 GOG131057 GYC131057 HHY131057 HRU131057 IBQ131057 ILM131057 IVI131057 JFE131057 JPA131057 JYW131057 KIS131057 KSO131057 LCK131057 LMG131057 LWC131057 MFY131057 MPU131057 MZQ131057 NJM131057 NTI131057 ODE131057 ONA131057 OWW131057 PGS131057 PQO131057 QAK131057 QKG131057 QUC131057 RDY131057 RNU131057 RXQ131057 SHM131057 SRI131057 TBE131057 TLA131057 TUW131057 UES131057 UOO131057 UYK131057 VIG131057 VSC131057 WBY131057 WLU131057 WVQ131057 I196593 JE196593 TA196593 ACW196593 AMS196593 AWO196593 BGK196593 BQG196593 CAC196593 CJY196593 CTU196593 DDQ196593 DNM196593 DXI196593 EHE196593 ERA196593 FAW196593 FKS196593 FUO196593 GEK196593 GOG196593 GYC196593 HHY196593 HRU196593 IBQ196593 ILM196593 IVI196593 JFE196593 JPA196593 JYW196593 KIS196593 KSO196593 LCK196593 LMG196593 LWC196593 MFY196593 MPU196593 MZQ196593 NJM196593 NTI196593 ODE196593 ONA196593 OWW196593 PGS196593 PQO196593 QAK196593 QKG196593 QUC196593 RDY196593 RNU196593 RXQ196593 SHM196593 SRI196593 TBE196593 TLA196593 TUW196593 UES196593 UOO196593 UYK196593 VIG196593 VSC196593 WBY196593 WLU196593 WVQ196593 I262129 JE262129 TA262129 ACW262129 AMS262129 AWO262129 BGK262129 BQG262129 CAC262129 CJY262129 CTU262129 DDQ262129 DNM262129 DXI262129 EHE262129 ERA262129 FAW262129 FKS262129 FUO262129 GEK262129 GOG262129 GYC262129 HHY262129 HRU262129 IBQ262129 ILM262129 IVI262129 JFE262129 JPA262129 JYW262129 KIS262129 KSO262129 LCK262129 LMG262129 LWC262129 MFY262129 MPU262129 MZQ262129 NJM262129 NTI262129 ODE262129 ONA262129 OWW262129 PGS262129 PQO262129 QAK262129 QKG262129 QUC262129 RDY262129 RNU262129 RXQ262129 SHM262129 SRI262129 TBE262129 TLA262129 TUW262129 UES262129 UOO262129 UYK262129 VIG262129 VSC262129 WBY262129 WLU262129 WVQ262129 I327665 JE327665 TA327665 ACW327665 AMS327665 AWO327665 BGK327665 BQG327665 CAC327665 CJY327665 CTU327665 DDQ327665 DNM327665 DXI327665 EHE327665 ERA327665 FAW327665 FKS327665 FUO327665 GEK327665 GOG327665 GYC327665 HHY327665 HRU327665 IBQ327665 ILM327665 IVI327665 JFE327665 JPA327665 JYW327665 KIS327665 KSO327665 LCK327665 LMG327665 LWC327665 MFY327665 MPU327665 MZQ327665 NJM327665 NTI327665 ODE327665 ONA327665 OWW327665 PGS327665 PQO327665 QAK327665 QKG327665 QUC327665 RDY327665 RNU327665 RXQ327665 SHM327665 SRI327665 TBE327665 TLA327665 TUW327665 UES327665 UOO327665 UYK327665 VIG327665 VSC327665 WBY327665 WLU327665 WVQ327665 I393201 JE393201 TA393201 ACW393201 AMS393201 AWO393201 BGK393201 BQG393201 CAC393201 CJY393201 CTU393201 DDQ393201 DNM393201 DXI393201 EHE393201 ERA393201 FAW393201 FKS393201 FUO393201 GEK393201 GOG393201 GYC393201 HHY393201 HRU393201 IBQ393201 ILM393201 IVI393201 JFE393201 JPA393201 JYW393201 KIS393201 KSO393201 LCK393201 LMG393201 LWC393201 MFY393201 MPU393201 MZQ393201 NJM393201 NTI393201 ODE393201 ONA393201 OWW393201 PGS393201 PQO393201 QAK393201 QKG393201 QUC393201 RDY393201 RNU393201 RXQ393201 SHM393201 SRI393201 TBE393201 TLA393201 TUW393201 UES393201 UOO393201 UYK393201 VIG393201 VSC393201 WBY393201 WLU393201 WVQ393201 I458737 JE458737 TA458737 ACW458737 AMS458737 AWO458737 BGK458737 BQG458737 CAC458737 CJY458737 CTU458737 DDQ458737 DNM458737 DXI458737 EHE458737 ERA458737 FAW458737 FKS458737 FUO458737 GEK458737 GOG458737 GYC458737 HHY458737 HRU458737 IBQ458737 ILM458737 IVI458737 JFE458737 JPA458737 JYW458737 KIS458737 KSO458737 LCK458737 LMG458737 LWC458737 MFY458737 MPU458737 MZQ458737 NJM458737 NTI458737 ODE458737 ONA458737 OWW458737 PGS458737 PQO458737 QAK458737 QKG458737 QUC458737 RDY458737 RNU458737 RXQ458737 SHM458737 SRI458737 TBE458737 TLA458737 TUW458737 UES458737 UOO458737 UYK458737 VIG458737 VSC458737 WBY458737 WLU458737 WVQ458737 I524273 JE524273 TA524273 ACW524273 AMS524273 AWO524273 BGK524273 BQG524273 CAC524273 CJY524273 CTU524273 DDQ524273 DNM524273 DXI524273 EHE524273 ERA524273 FAW524273 FKS524273 FUO524273 GEK524273 GOG524273 GYC524273 HHY524273 HRU524273 IBQ524273 ILM524273 IVI524273 JFE524273 JPA524273 JYW524273 KIS524273 KSO524273 LCK524273 LMG524273 LWC524273 MFY524273 MPU524273 MZQ524273 NJM524273 NTI524273 ODE524273 ONA524273 OWW524273 PGS524273 PQO524273 QAK524273 QKG524273 QUC524273 RDY524273 RNU524273 RXQ524273 SHM524273 SRI524273 TBE524273 TLA524273 TUW524273 UES524273 UOO524273 UYK524273 VIG524273 VSC524273 WBY524273 WLU524273 WVQ524273 I589809 JE589809 TA589809 ACW589809 AMS589809 AWO589809 BGK589809 BQG589809 CAC589809 CJY589809 CTU589809 DDQ589809 DNM589809 DXI589809 EHE589809 ERA589809 FAW589809 FKS589809 FUO589809 GEK589809 GOG589809 GYC589809 HHY589809 HRU589809 IBQ589809 ILM589809 IVI589809 JFE589809 JPA589809 JYW589809 KIS589809 KSO589809 LCK589809 LMG589809 LWC589809 MFY589809 MPU589809 MZQ589809 NJM589809 NTI589809 ODE589809 ONA589809 OWW589809 PGS589809 PQO589809 QAK589809 QKG589809 QUC589809 RDY589809 RNU589809 RXQ589809 SHM589809 SRI589809 TBE589809 TLA589809 TUW589809 UES589809 UOO589809 UYK589809 VIG589809 VSC589809 WBY589809 WLU589809 WVQ589809 I655345 JE655345 TA655345 ACW655345 AMS655345 AWO655345 BGK655345 BQG655345 CAC655345 CJY655345 CTU655345 DDQ655345 DNM655345 DXI655345 EHE655345 ERA655345 FAW655345 FKS655345 FUO655345 GEK655345 GOG655345 GYC655345 HHY655345 HRU655345 IBQ655345 ILM655345 IVI655345 JFE655345 JPA655345 JYW655345 KIS655345 KSO655345 LCK655345 LMG655345 LWC655345 MFY655345 MPU655345 MZQ655345 NJM655345 NTI655345 ODE655345 ONA655345 OWW655345 PGS655345 PQO655345 QAK655345 QKG655345 QUC655345 RDY655345 RNU655345 RXQ655345 SHM655345 SRI655345 TBE655345 TLA655345 TUW655345 UES655345 UOO655345 UYK655345 VIG655345 VSC655345 WBY655345 WLU655345 WVQ655345 I720881 JE720881 TA720881 ACW720881 AMS720881 AWO720881 BGK720881 BQG720881 CAC720881 CJY720881 CTU720881 DDQ720881 DNM720881 DXI720881 EHE720881 ERA720881 FAW720881 FKS720881 FUO720881 GEK720881 GOG720881 GYC720881 HHY720881 HRU720881 IBQ720881 ILM720881 IVI720881 JFE720881 JPA720881 JYW720881 KIS720881 KSO720881 LCK720881 LMG720881 LWC720881 MFY720881 MPU720881 MZQ720881 NJM720881 NTI720881 ODE720881 ONA720881 OWW720881 PGS720881 PQO720881 QAK720881 QKG720881 QUC720881 RDY720881 RNU720881 RXQ720881 SHM720881 SRI720881 TBE720881 TLA720881 TUW720881 UES720881 UOO720881 UYK720881 VIG720881 VSC720881 WBY720881 WLU720881 WVQ720881 I786417 JE786417 TA786417 ACW786417 AMS786417 AWO786417 BGK786417 BQG786417 CAC786417 CJY786417 CTU786417 DDQ786417 DNM786417 DXI786417 EHE786417 ERA786417 FAW786417 FKS786417 FUO786417 GEK786417 GOG786417 GYC786417 HHY786417 HRU786417 IBQ786417 ILM786417 IVI786417 JFE786417 JPA786417 JYW786417 KIS786417 KSO786417 LCK786417 LMG786417 LWC786417 MFY786417 MPU786417 MZQ786417 NJM786417 NTI786417 ODE786417 ONA786417 OWW786417 PGS786417 PQO786417 QAK786417 QKG786417 QUC786417 RDY786417 RNU786417 RXQ786417 SHM786417 SRI786417 TBE786417 TLA786417 TUW786417 UES786417 UOO786417 UYK786417 VIG786417 VSC786417 WBY786417 WLU786417 WVQ786417 I851953 JE851953 TA851953 ACW851953 AMS851953 AWO851953 BGK851953 BQG851953 CAC851953 CJY851953 CTU851953 DDQ851953 DNM851953 DXI851953 EHE851953 ERA851953 FAW851953 FKS851953 FUO851953 GEK851953 GOG851953 GYC851953 HHY851953 HRU851953 IBQ851953 ILM851953 IVI851953 JFE851953 JPA851953 JYW851953 KIS851953 KSO851953 LCK851953 LMG851953 LWC851953 MFY851953 MPU851953 MZQ851953 NJM851953 NTI851953 ODE851953 ONA851953 OWW851953 PGS851953 PQO851953 QAK851953 QKG851953 QUC851953 RDY851953 RNU851953 RXQ851953 SHM851953 SRI851953 TBE851953 TLA851953 TUW851953 UES851953 UOO851953 UYK851953 VIG851953 VSC851953 WBY851953 WLU851953 WVQ851953 I917489 JE917489 TA917489 ACW917489 AMS917489 AWO917489 BGK917489 BQG917489 CAC917489 CJY917489 CTU917489 DDQ917489 DNM917489 DXI917489 EHE917489 ERA917489 FAW917489 FKS917489 FUO917489 GEK917489 GOG917489 GYC917489 HHY917489 HRU917489 IBQ917489 ILM917489 IVI917489 JFE917489 JPA917489 JYW917489 KIS917489 KSO917489 LCK917489 LMG917489 LWC917489 MFY917489 MPU917489 MZQ917489 NJM917489 NTI917489 ODE917489 ONA917489 OWW917489 PGS917489 PQO917489 QAK917489 QKG917489 QUC917489 RDY917489 RNU917489 RXQ917489 SHM917489 SRI917489 TBE917489 TLA917489 TUW917489 UES917489 UOO917489 UYK917489 VIG917489 VSC917489 WBY917489 WLU917489 WVQ917489 I983025 JE983025 TA983025 ACW983025 AMS983025 AWO983025 BGK983025 BQG983025 CAC983025 CJY983025 CTU983025 DDQ983025 DNM983025 DXI983025 EHE983025 ERA983025 FAW983025 FKS983025 FUO983025 GEK983025 GOG983025 GYC983025 HHY983025 HRU983025 IBQ983025 ILM983025 IVI983025 JFE983025 JPA983025 JYW983025 KIS983025 KSO983025 LCK983025 LMG983025 LWC983025 MFY983025 MPU983025 MZQ983025 NJM983025 NTI983025 ODE983025 ONA983025 OWW983025 PGS983025 PQO983025 QAK983025 QKG983025 QUC983025 RDY983025 RNU983025 RXQ983025 SHM983025 SRI983025 TBE983025 TLA983025 TUW983025 UES983025 UOO983025 UYK983025 VIG983025 VSC983025 WBY983025 WLU983025 WVQ983025" xr:uid="{3B9F4442-42C6-4511-9FA5-C0FA153386D1}">
      <formula1>$IQ$1:$IQ$2</formula1>
    </dataValidation>
  </dataValidations>
  <printOptions horizontalCentered="1"/>
  <pageMargins left="0.86614173228346458" right="0.51181102362204722" top="0.35433070866141736" bottom="0.43307086614173229" header="0.19685039370078741" footer="0.51181102362204722"/>
  <pageSetup paperSize="9" scale="70" orientation="landscape" r:id="rId1"/>
  <headerFooter alignWithMargins="0">
    <oddFooter>&amp;C&amp;8Service des Aides Collectives
Rue du Docteur Gabriel Péry - 33078 Bordeaux Cedex - Tél : 05 56 43 51 47
Courriel : aides-collectives.cafbordeaux@cafbordeaux.cnafmail.fr</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181A5-BA24-4451-BE33-15E39DF0E770}">
  <dimension ref="C1:R68"/>
  <sheetViews>
    <sheetView showGridLines="0" zoomScaleNormal="100" workbookViewId="0">
      <selection activeCell="S18" sqref="S18"/>
    </sheetView>
  </sheetViews>
  <sheetFormatPr baseColWidth="10" defaultRowHeight="14.25" x14ac:dyDescent="0.25"/>
  <cols>
    <col min="1" max="1" width="11.42578125" style="54" customWidth="1"/>
    <col min="2" max="2" width="4.42578125" style="54" customWidth="1"/>
    <col min="3" max="3" width="11.42578125" style="54"/>
    <col min="4" max="4" width="24.42578125" style="54" customWidth="1"/>
    <col min="5" max="5" width="3" style="54" customWidth="1"/>
    <col min="6" max="6" width="4.85546875" style="54" customWidth="1"/>
    <col min="7" max="7" width="3" style="54" customWidth="1"/>
    <col min="8" max="8" width="11.42578125" style="54" customWidth="1"/>
    <col min="9" max="9" width="3" style="54" customWidth="1"/>
    <col min="10" max="10" width="7" style="54" customWidth="1"/>
    <col min="11" max="12" width="3" style="54" customWidth="1"/>
    <col min="13" max="13" width="4.85546875" style="54" customWidth="1"/>
    <col min="14" max="14" width="15.7109375" style="54" customWidth="1"/>
    <col min="15" max="15" width="11.42578125" style="54"/>
    <col min="16" max="16" width="13.28515625" style="54" customWidth="1"/>
    <col min="17" max="257" width="11.42578125" style="54"/>
    <col min="258" max="258" width="4.42578125" style="54" customWidth="1"/>
    <col min="259" max="259" width="11.42578125" style="54"/>
    <col min="260" max="260" width="24.42578125" style="54" customWidth="1"/>
    <col min="261" max="261" width="3" style="54" customWidth="1"/>
    <col min="262" max="262" width="4.85546875" style="54" customWidth="1"/>
    <col min="263" max="263" width="3" style="54" customWidth="1"/>
    <col min="264" max="264" width="11.42578125" style="54"/>
    <col min="265" max="265" width="3" style="54" customWidth="1"/>
    <col min="266" max="266" width="7" style="54" customWidth="1"/>
    <col min="267" max="268" width="3" style="54" customWidth="1"/>
    <col min="269" max="269" width="4.85546875" style="54" customWidth="1"/>
    <col min="270" max="270" width="15.7109375" style="54" customWidth="1"/>
    <col min="271" max="271" width="11.42578125" style="54"/>
    <col min="272" max="272" width="13.28515625" style="54" customWidth="1"/>
    <col min="273" max="513" width="11.42578125" style="54"/>
    <col min="514" max="514" width="4.42578125" style="54" customWidth="1"/>
    <col min="515" max="515" width="11.42578125" style="54"/>
    <col min="516" max="516" width="24.42578125" style="54" customWidth="1"/>
    <col min="517" max="517" width="3" style="54" customWidth="1"/>
    <col min="518" max="518" width="4.85546875" style="54" customWidth="1"/>
    <col min="519" max="519" width="3" style="54" customWidth="1"/>
    <col min="520" max="520" width="11.42578125" style="54"/>
    <col min="521" max="521" width="3" style="54" customWidth="1"/>
    <col min="522" max="522" width="7" style="54" customWidth="1"/>
    <col min="523" max="524" width="3" style="54" customWidth="1"/>
    <col min="525" max="525" width="4.85546875" style="54" customWidth="1"/>
    <col min="526" max="526" width="15.7109375" style="54" customWidth="1"/>
    <col min="527" max="527" width="11.42578125" style="54"/>
    <col min="528" max="528" width="13.28515625" style="54" customWidth="1"/>
    <col min="529" max="769" width="11.42578125" style="54"/>
    <col min="770" max="770" width="4.42578125" style="54" customWidth="1"/>
    <col min="771" max="771" width="11.42578125" style="54"/>
    <col min="772" max="772" width="24.42578125" style="54" customWidth="1"/>
    <col min="773" max="773" width="3" style="54" customWidth="1"/>
    <col min="774" max="774" width="4.85546875" style="54" customWidth="1"/>
    <col min="775" max="775" width="3" style="54" customWidth="1"/>
    <col min="776" max="776" width="11.42578125" style="54"/>
    <col min="777" max="777" width="3" style="54" customWidth="1"/>
    <col min="778" max="778" width="7" style="54" customWidth="1"/>
    <col min="779" max="780" width="3" style="54" customWidth="1"/>
    <col min="781" max="781" width="4.85546875" style="54" customWidth="1"/>
    <col min="782" max="782" width="15.7109375" style="54" customWidth="1"/>
    <col min="783" max="783" width="11.42578125" style="54"/>
    <col min="784" max="784" width="13.28515625" style="54" customWidth="1"/>
    <col min="785" max="1025" width="11.42578125" style="54"/>
    <col min="1026" max="1026" width="4.42578125" style="54" customWidth="1"/>
    <col min="1027" max="1027" width="11.42578125" style="54"/>
    <col min="1028" max="1028" width="24.42578125" style="54" customWidth="1"/>
    <col min="1029" max="1029" width="3" style="54" customWidth="1"/>
    <col min="1030" max="1030" width="4.85546875" style="54" customWidth="1"/>
    <col min="1031" max="1031" width="3" style="54" customWidth="1"/>
    <col min="1032" max="1032" width="11.42578125" style="54"/>
    <col min="1033" max="1033" width="3" style="54" customWidth="1"/>
    <col min="1034" max="1034" width="7" style="54" customWidth="1"/>
    <col min="1035" max="1036" width="3" style="54" customWidth="1"/>
    <col min="1037" max="1037" width="4.85546875" style="54" customWidth="1"/>
    <col min="1038" max="1038" width="15.7109375" style="54" customWidth="1"/>
    <col min="1039" max="1039" width="11.42578125" style="54"/>
    <col min="1040" max="1040" width="13.28515625" style="54" customWidth="1"/>
    <col min="1041" max="1281" width="11.42578125" style="54"/>
    <col min="1282" max="1282" width="4.42578125" style="54" customWidth="1"/>
    <col min="1283" max="1283" width="11.42578125" style="54"/>
    <col min="1284" max="1284" width="24.42578125" style="54" customWidth="1"/>
    <col min="1285" max="1285" width="3" style="54" customWidth="1"/>
    <col min="1286" max="1286" width="4.85546875" style="54" customWidth="1"/>
    <col min="1287" max="1287" width="3" style="54" customWidth="1"/>
    <col min="1288" max="1288" width="11.42578125" style="54"/>
    <col min="1289" max="1289" width="3" style="54" customWidth="1"/>
    <col min="1290" max="1290" width="7" style="54" customWidth="1"/>
    <col min="1291" max="1292" width="3" style="54" customWidth="1"/>
    <col min="1293" max="1293" width="4.85546875" style="54" customWidth="1"/>
    <col min="1294" max="1294" width="15.7109375" style="54" customWidth="1"/>
    <col min="1295" max="1295" width="11.42578125" style="54"/>
    <col min="1296" max="1296" width="13.28515625" style="54" customWidth="1"/>
    <col min="1297" max="1537" width="11.42578125" style="54"/>
    <col min="1538" max="1538" width="4.42578125" style="54" customWidth="1"/>
    <col min="1539" max="1539" width="11.42578125" style="54"/>
    <col min="1540" max="1540" width="24.42578125" style="54" customWidth="1"/>
    <col min="1541" max="1541" width="3" style="54" customWidth="1"/>
    <col min="1542" max="1542" width="4.85546875" style="54" customWidth="1"/>
    <col min="1543" max="1543" width="3" style="54" customWidth="1"/>
    <col min="1544" max="1544" width="11.42578125" style="54"/>
    <col min="1545" max="1545" width="3" style="54" customWidth="1"/>
    <col min="1546" max="1546" width="7" style="54" customWidth="1"/>
    <col min="1547" max="1548" width="3" style="54" customWidth="1"/>
    <col min="1549" max="1549" width="4.85546875" style="54" customWidth="1"/>
    <col min="1550" max="1550" width="15.7109375" style="54" customWidth="1"/>
    <col min="1551" max="1551" width="11.42578125" style="54"/>
    <col min="1552" max="1552" width="13.28515625" style="54" customWidth="1"/>
    <col min="1553" max="1793" width="11.42578125" style="54"/>
    <col min="1794" max="1794" width="4.42578125" style="54" customWidth="1"/>
    <col min="1795" max="1795" width="11.42578125" style="54"/>
    <col min="1796" max="1796" width="24.42578125" style="54" customWidth="1"/>
    <col min="1797" max="1797" width="3" style="54" customWidth="1"/>
    <col min="1798" max="1798" width="4.85546875" style="54" customWidth="1"/>
    <col min="1799" max="1799" width="3" style="54" customWidth="1"/>
    <col min="1800" max="1800" width="11.42578125" style="54"/>
    <col min="1801" max="1801" width="3" style="54" customWidth="1"/>
    <col min="1802" max="1802" width="7" style="54" customWidth="1"/>
    <col min="1803" max="1804" width="3" style="54" customWidth="1"/>
    <col min="1805" max="1805" width="4.85546875" style="54" customWidth="1"/>
    <col min="1806" max="1806" width="15.7109375" style="54" customWidth="1"/>
    <col min="1807" max="1807" width="11.42578125" style="54"/>
    <col min="1808" max="1808" width="13.28515625" style="54" customWidth="1"/>
    <col min="1809" max="2049" width="11.42578125" style="54"/>
    <col min="2050" max="2050" width="4.42578125" style="54" customWidth="1"/>
    <col min="2051" max="2051" width="11.42578125" style="54"/>
    <col min="2052" max="2052" width="24.42578125" style="54" customWidth="1"/>
    <col min="2053" max="2053" width="3" style="54" customWidth="1"/>
    <col min="2054" max="2054" width="4.85546875" style="54" customWidth="1"/>
    <col min="2055" max="2055" width="3" style="54" customWidth="1"/>
    <col min="2056" max="2056" width="11.42578125" style="54"/>
    <col min="2057" max="2057" width="3" style="54" customWidth="1"/>
    <col min="2058" max="2058" width="7" style="54" customWidth="1"/>
    <col min="2059" max="2060" width="3" style="54" customWidth="1"/>
    <col min="2061" max="2061" width="4.85546875" style="54" customWidth="1"/>
    <col min="2062" max="2062" width="15.7109375" style="54" customWidth="1"/>
    <col min="2063" max="2063" width="11.42578125" style="54"/>
    <col min="2064" max="2064" width="13.28515625" style="54" customWidth="1"/>
    <col min="2065" max="2305" width="11.42578125" style="54"/>
    <col min="2306" max="2306" width="4.42578125" style="54" customWidth="1"/>
    <col min="2307" max="2307" width="11.42578125" style="54"/>
    <col min="2308" max="2308" width="24.42578125" style="54" customWidth="1"/>
    <col min="2309" max="2309" width="3" style="54" customWidth="1"/>
    <col min="2310" max="2310" width="4.85546875" style="54" customWidth="1"/>
    <col min="2311" max="2311" width="3" style="54" customWidth="1"/>
    <col min="2312" max="2312" width="11.42578125" style="54"/>
    <col min="2313" max="2313" width="3" style="54" customWidth="1"/>
    <col min="2314" max="2314" width="7" style="54" customWidth="1"/>
    <col min="2315" max="2316" width="3" style="54" customWidth="1"/>
    <col min="2317" max="2317" width="4.85546875" style="54" customWidth="1"/>
    <col min="2318" max="2318" width="15.7109375" style="54" customWidth="1"/>
    <col min="2319" max="2319" width="11.42578125" style="54"/>
    <col min="2320" max="2320" width="13.28515625" style="54" customWidth="1"/>
    <col min="2321" max="2561" width="11.42578125" style="54"/>
    <col min="2562" max="2562" width="4.42578125" style="54" customWidth="1"/>
    <col min="2563" max="2563" width="11.42578125" style="54"/>
    <col min="2564" max="2564" width="24.42578125" style="54" customWidth="1"/>
    <col min="2565" max="2565" width="3" style="54" customWidth="1"/>
    <col min="2566" max="2566" width="4.85546875" style="54" customWidth="1"/>
    <col min="2567" max="2567" width="3" style="54" customWidth="1"/>
    <col min="2568" max="2568" width="11.42578125" style="54"/>
    <col min="2569" max="2569" width="3" style="54" customWidth="1"/>
    <col min="2570" max="2570" width="7" style="54" customWidth="1"/>
    <col min="2571" max="2572" width="3" style="54" customWidth="1"/>
    <col min="2573" max="2573" width="4.85546875" style="54" customWidth="1"/>
    <col min="2574" max="2574" width="15.7109375" style="54" customWidth="1"/>
    <col min="2575" max="2575" width="11.42578125" style="54"/>
    <col min="2576" max="2576" width="13.28515625" style="54" customWidth="1"/>
    <col min="2577" max="2817" width="11.42578125" style="54"/>
    <col min="2818" max="2818" width="4.42578125" style="54" customWidth="1"/>
    <col min="2819" max="2819" width="11.42578125" style="54"/>
    <col min="2820" max="2820" width="24.42578125" style="54" customWidth="1"/>
    <col min="2821" max="2821" width="3" style="54" customWidth="1"/>
    <col min="2822" max="2822" width="4.85546875" style="54" customWidth="1"/>
    <col min="2823" max="2823" width="3" style="54" customWidth="1"/>
    <col min="2824" max="2824" width="11.42578125" style="54"/>
    <col min="2825" max="2825" width="3" style="54" customWidth="1"/>
    <col min="2826" max="2826" width="7" style="54" customWidth="1"/>
    <col min="2827" max="2828" width="3" style="54" customWidth="1"/>
    <col min="2829" max="2829" width="4.85546875" style="54" customWidth="1"/>
    <col min="2830" max="2830" width="15.7109375" style="54" customWidth="1"/>
    <col min="2831" max="2831" width="11.42578125" style="54"/>
    <col min="2832" max="2832" width="13.28515625" style="54" customWidth="1"/>
    <col min="2833" max="3073" width="11.42578125" style="54"/>
    <col min="3074" max="3074" width="4.42578125" style="54" customWidth="1"/>
    <col min="3075" max="3075" width="11.42578125" style="54"/>
    <col min="3076" max="3076" width="24.42578125" style="54" customWidth="1"/>
    <col min="3077" max="3077" width="3" style="54" customWidth="1"/>
    <col min="3078" max="3078" width="4.85546875" style="54" customWidth="1"/>
    <col min="3079" max="3079" width="3" style="54" customWidth="1"/>
    <col min="3080" max="3080" width="11.42578125" style="54"/>
    <col min="3081" max="3081" width="3" style="54" customWidth="1"/>
    <col min="3082" max="3082" width="7" style="54" customWidth="1"/>
    <col min="3083" max="3084" width="3" style="54" customWidth="1"/>
    <col min="3085" max="3085" width="4.85546875" style="54" customWidth="1"/>
    <col min="3086" max="3086" width="15.7109375" style="54" customWidth="1"/>
    <col min="3087" max="3087" width="11.42578125" style="54"/>
    <col min="3088" max="3088" width="13.28515625" style="54" customWidth="1"/>
    <col min="3089" max="3329" width="11.42578125" style="54"/>
    <col min="3330" max="3330" width="4.42578125" style="54" customWidth="1"/>
    <col min="3331" max="3331" width="11.42578125" style="54"/>
    <col min="3332" max="3332" width="24.42578125" style="54" customWidth="1"/>
    <col min="3333" max="3333" width="3" style="54" customWidth="1"/>
    <col min="3334" max="3334" width="4.85546875" style="54" customWidth="1"/>
    <col min="3335" max="3335" width="3" style="54" customWidth="1"/>
    <col min="3336" max="3336" width="11.42578125" style="54"/>
    <col min="3337" max="3337" width="3" style="54" customWidth="1"/>
    <col min="3338" max="3338" width="7" style="54" customWidth="1"/>
    <col min="3339" max="3340" width="3" style="54" customWidth="1"/>
    <col min="3341" max="3341" width="4.85546875" style="54" customWidth="1"/>
    <col min="3342" max="3342" width="15.7109375" style="54" customWidth="1"/>
    <col min="3343" max="3343" width="11.42578125" style="54"/>
    <col min="3344" max="3344" width="13.28515625" style="54" customWidth="1"/>
    <col min="3345" max="3585" width="11.42578125" style="54"/>
    <col min="3586" max="3586" width="4.42578125" style="54" customWidth="1"/>
    <col min="3587" max="3587" width="11.42578125" style="54"/>
    <col min="3588" max="3588" width="24.42578125" style="54" customWidth="1"/>
    <col min="3589" max="3589" width="3" style="54" customWidth="1"/>
    <col min="3590" max="3590" width="4.85546875" style="54" customWidth="1"/>
    <col min="3591" max="3591" width="3" style="54" customWidth="1"/>
    <col min="3592" max="3592" width="11.42578125" style="54"/>
    <col min="3593" max="3593" width="3" style="54" customWidth="1"/>
    <col min="3594" max="3594" width="7" style="54" customWidth="1"/>
    <col min="3595" max="3596" width="3" style="54" customWidth="1"/>
    <col min="3597" max="3597" width="4.85546875" style="54" customWidth="1"/>
    <col min="3598" max="3598" width="15.7109375" style="54" customWidth="1"/>
    <col min="3599" max="3599" width="11.42578125" style="54"/>
    <col min="3600" max="3600" width="13.28515625" style="54" customWidth="1"/>
    <col min="3601" max="3841" width="11.42578125" style="54"/>
    <col min="3842" max="3842" width="4.42578125" style="54" customWidth="1"/>
    <col min="3843" max="3843" width="11.42578125" style="54"/>
    <col min="3844" max="3844" width="24.42578125" style="54" customWidth="1"/>
    <col min="3845" max="3845" width="3" style="54" customWidth="1"/>
    <col min="3846" max="3846" width="4.85546875" style="54" customWidth="1"/>
    <col min="3847" max="3847" width="3" style="54" customWidth="1"/>
    <col min="3848" max="3848" width="11.42578125" style="54"/>
    <col min="3849" max="3849" width="3" style="54" customWidth="1"/>
    <col min="3850" max="3850" width="7" style="54" customWidth="1"/>
    <col min="3851" max="3852" width="3" style="54" customWidth="1"/>
    <col min="3853" max="3853" width="4.85546875" style="54" customWidth="1"/>
    <col min="3854" max="3854" width="15.7109375" style="54" customWidth="1"/>
    <col min="3855" max="3855" width="11.42578125" style="54"/>
    <col min="3856" max="3856" width="13.28515625" style="54" customWidth="1"/>
    <col min="3857" max="4097" width="11.42578125" style="54"/>
    <col min="4098" max="4098" width="4.42578125" style="54" customWidth="1"/>
    <col min="4099" max="4099" width="11.42578125" style="54"/>
    <col min="4100" max="4100" width="24.42578125" style="54" customWidth="1"/>
    <col min="4101" max="4101" width="3" style="54" customWidth="1"/>
    <col min="4102" max="4102" width="4.85546875" style="54" customWidth="1"/>
    <col min="4103" max="4103" width="3" style="54" customWidth="1"/>
    <col min="4104" max="4104" width="11.42578125" style="54"/>
    <col min="4105" max="4105" width="3" style="54" customWidth="1"/>
    <col min="4106" max="4106" width="7" style="54" customWidth="1"/>
    <col min="4107" max="4108" width="3" style="54" customWidth="1"/>
    <col min="4109" max="4109" width="4.85546875" style="54" customWidth="1"/>
    <col min="4110" max="4110" width="15.7109375" style="54" customWidth="1"/>
    <col min="4111" max="4111" width="11.42578125" style="54"/>
    <col min="4112" max="4112" width="13.28515625" style="54" customWidth="1"/>
    <col min="4113" max="4353" width="11.42578125" style="54"/>
    <col min="4354" max="4354" width="4.42578125" style="54" customWidth="1"/>
    <col min="4355" max="4355" width="11.42578125" style="54"/>
    <col min="4356" max="4356" width="24.42578125" style="54" customWidth="1"/>
    <col min="4357" max="4357" width="3" style="54" customWidth="1"/>
    <col min="4358" max="4358" width="4.85546875" style="54" customWidth="1"/>
    <col min="4359" max="4359" width="3" style="54" customWidth="1"/>
    <col min="4360" max="4360" width="11.42578125" style="54"/>
    <col min="4361" max="4361" width="3" style="54" customWidth="1"/>
    <col min="4362" max="4362" width="7" style="54" customWidth="1"/>
    <col min="4363" max="4364" width="3" style="54" customWidth="1"/>
    <col min="4365" max="4365" width="4.85546875" style="54" customWidth="1"/>
    <col min="4366" max="4366" width="15.7109375" style="54" customWidth="1"/>
    <col min="4367" max="4367" width="11.42578125" style="54"/>
    <col min="4368" max="4368" width="13.28515625" style="54" customWidth="1"/>
    <col min="4369" max="4609" width="11.42578125" style="54"/>
    <col min="4610" max="4610" width="4.42578125" style="54" customWidth="1"/>
    <col min="4611" max="4611" width="11.42578125" style="54"/>
    <col min="4612" max="4612" width="24.42578125" style="54" customWidth="1"/>
    <col min="4613" max="4613" width="3" style="54" customWidth="1"/>
    <col min="4614" max="4614" width="4.85546875" style="54" customWidth="1"/>
    <col min="4615" max="4615" width="3" style="54" customWidth="1"/>
    <col min="4616" max="4616" width="11.42578125" style="54"/>
    <col min="4617" max="4617" width="3" style="54" customWidth="1"/>
    <col min="4618" max="4618" width="7" style="54" customWidth="1"/>
    <col min="4619" max="4620" width="3" style="54" customWidth="1"/>
    <col min="4621" max="4621" width="4.85546875" style="54" customWidth="1"/>
    <col min="4622" max="4622" width="15.7109375" style="54" customWidth="1"/>
    <col min="4623" max="4623" width="11.42578125" style="54"/>
    <col min="4624" max="4624" width="13.28515625" style="54" customWidth="1"/>
    <col min="4625" max="4865" width="11.42578125" style="54"/>
    <col min="4866" max="4866" width="4.42578125" style="54" customWidth="1"/>
    <col min="4867" max="4867" width="11.42578125" style="54"/>
    <col min="4868" max="4868" width="24.42578125" style="54" customWidth="1"/>
    <col min="4869" max="4869" width="3" style="54" customWidth="1"/>
    <col min="4870" max="4870" width="4.85546875" style="54" customWidth="1"/>
    <col min="4871" max="4871" width="3" style="54" customWidth="1"/>
    <col min="4872" max="4872" width="11.42578125" style="54"/>
    <col min="4873" max="4873" width="3" style="54" customWidth="1"/>
    <col min="4874" max="4874" width="7" style="54" customWidth="1"/>
    <col min="4875" max="4876" width="3" style="54" customWidth="1"/>
    <col min="4877" max="4877" width="4.85546875" style="54" customWidth="1"/>
    <col min="4878" max="4878" width="15.7109375" style="54" customWidth="1"/>
    <col min="4879" max="4879" width="11.42578125" style="54"/>
    <col min="4880" max="4880" width="13.28515625" style="54" customWidth="1"/>
    <col min="4881" max="5121" width="11.42578125" style="54"/>
    <col min="5122" max="5122" width="4.42578125" style="54" customWidth="1"/>
    <col min="5123" max="5123" width="11.42578125" style="54"/>
    <col min="5124" max="5124" width="24.42578125" style="54" customWidth="1"/>
    <col min="5125" max="5125" width="3" style="54" customWidth="1"/>
    <col min="5126" max="5126" width="4.85546875" style="54" customWidth="1"/>
    <col min="5127" max="5127" width="3" style="54" customWidth="1"/>
    <col min="5128" max="5128" width="11.42578125" style="54"/>
    <col min="5129" max="5129" width="3" style="54" customWidth="1"/>
    <col min="5130" max="5130" width="7" style="54" customWidth="1"/>
    <col min="5131" max="5132" width="3" style="54" customWidth="1"/>
    <col min="5133" max="5133" width="4.85546875" style="54" customWidth="1"/>
    <col min="5134" max="5134" width="15.7109375" style="54" customWidth="1"/>
    <col min="5135" max="5135" width="11.42578125" style="54"/>
    <col min="5136" max="5136" width="13.28515625" style="54" customWidth="1"/>
    <col min="5137" max="5377" width="11.42578125" style="54"/>
    <col min="5378" max="5378" width="4.42578125" style="54" customWidth="1"/>
    <col min="5379" max="5379" width="11.42578125" style="54"/>
    <col min="5380" max="5380" width="24.42578125" style="54" customWidth="1"/>
    <col min="5381" max="5381" width="3" style="54" customWidth="1"/>
    <col min="5382" max="5382" width="4.85546875" style="54" customWidth="1"/>
    <col min="5383" max="5383" width="3" style="54" customWidth="1"/>
    <col min="5384" max="5384" width="11.42578125" style="54"/>
    <col min="5385" max="5385" width="3" style="54" customWidth="1"/>
    <col min="5386" max="5386" width="7" style="54" customWidth="1"/>
    <col min="5387" max="5388" width="3" style="54" customWidth="1"/>
    <col min="5389" max="5389" width="4.85546875" style="54" customWidth="1"/>
    <col min="5390" max="5390" width="15.7109375" style="54" customWidth="1"/>
    <col min="5391" max="5391" width="11.42578125" style="54"/>
    <col min="5392" max="5392" width="13.28515625" style="54" customWidth="1"/>
    <col min="5393" max="5633" width="11.42578125" style="54"/>
    <col min="5634" max="5634" width="4.42578125" style="54" customWidth="1"/>
    <col min="5635" max="5635" width="11.42578125" style="54"/>
    <col min="5636" max="5636" width="24.42578125" style="54" customWidth="1"/>
    <col min="5637" max="5637" width="3" style="54" customWidth="1"/>
    <col min="5638" max="5638" width="4.85546875" style="54" customWidth="1"/>
    <col min="5639" max="5639" width="3" style="54" customWidth="1"/>
    <col min="5640" max="5640" width="11.42578125" style="54"/>
    <col min="5641" max="5641" width="3" style="54" customWidth="1"/>
    <col min="5642" max="5642" width="7" style="54" customWidth="1"/>
    <col min="5643" max="5644" width="3" style="54" customWidth="1"/>
    <col min="5645" max="5645" width="4.85546875" style="54" customWidth="1"/>
    <col min="5646" max="5646" width="15.7109375" style="54" customWidth="1"/>
    <col min="5647" max="5647" width="11.42578125" style="54"/>
    <col min="5648" max="5648" width="13.28515625" style="54" customWidth="1"/>
    <col min="5649" max="5889" width="11.42578125" style="54"/>
    <col min="5890" max="5890" width="4.42578125" style="54" customWidth="1"/>
    <col min="5891" max="5891" width="11.42578125" style="54"/>
    <col min="5892" max="5892" width="24.42578125" style="54" customWidth="1"/>
    <col min="5893" max="5893" width="3" style="54" customWidth="1"/>
    <col min="5894" max="5894" width="4.85546875" style="54" customWidth="1"/>
    <col min="5895" max="5895" width="3" style="54" customWidth="1"/>
    <col min="5896" max="5896" width="11.42578125" style="54"/>
    <col min="5897" max="5897" width="3" style="54" customWidth="1"/>
    <col min="5898" max="5898" width="7" style="54" customWidth="1"/>
    <col min="5899" max="5900" width="3" style="54" customWidth="1"/>
    <col min="5901" max="5901" width="4.85546875" style="54" customWidth="1"/>
    <col min="5902" max="5902" width="15.7109375" style="54" customWidth="1"/>
    <col min="5903" max="5903" width="11.42578125" style="54"/>
    <col min="5904" max="5904" width="13.28515625" style="54" customWidth="1"/>
    <col min="5905" max="6145" width="11.42578125" style="54"/>
    <col min="6146" max="6146" width="4.42578125" style="54" customWidth="1"/>
    <col min="6147" max="6147" width="11.42578125" style="54"/>
    <col min="6148" max="6148" width="24.42578125" style="54" customWidth="1"/>
    <col min="6149" max="6149" width="3" style="54" customWidth="1"/>
    <col min="6150" max="6150" width="4.85546875" style="54" customWidth="1"/>
    <col min="6151" max="6151" width="3" style="54" customWidth="1"/>
    <col min="6152" max="6152" width="11.42578125" style="54"/>
    <col min="6153" max="6153" width="3" style="54" customWidth="1"/>
    <col min="6154" max="6154" width="7" style="54" customWidth="1"/>
    <col min="6155" max="6156" width="3" style="54" customWidth="1"/>
    <col min="6157" max="6157" width="4.85546875" style="54" customWidth="1"/>
    <col min="6158" max="6158" width="15.7109375" style="54" customWidth="1"/>
    <col min="6159" max="6159" width="11.42578125" style="54"/>
    <col min="6160" max="6160" width="13.28515625" style="54" customWidth="1"/>
    <col min="6161" max="6401" width="11.42578125" style="54"/>
    <col min="6402" max="6402" width="4.42578125" style="54" customWidth="1"/>
    <col min="6403" max="6403" width="11.42578125" style="54"/>
    <col min="6404" max="6404" width="24.42578125" style="54" customWidth="1"/>
    <col min="6405" max="6405" width="3" style="54" customWidth="1"/>
    <col min="6406" max="6406" width="4.85546875" style="54" customWidth="1"/>
    <col min="6407" max="6407" width="3" style="54" customWidth="1"/>
    <col min="6408" max="6408" width="11.42578125" style="54"/>
    <col min="6409" max="6409" width="3" style="54" customWidth="1"/>
    <col min="6410" max="6410" width="7" style="54" customWidth="1"/>
    <col min="6411" max="6412" width="3" style="54" customWidth="1"/>
    <col min="6413" max="6413" width="4.85546875" style="54" customWidth="1"/>
    <col min="6414" max="6414" width="15.7109375" style="54" customWidth="1"/>
    <col min="6415" max="6415" width="11.42578125" style="54"/>
    <col min="6416" max="6416" width="13.28515625" style="54" customWidth="1"/>
    <col min="6417" max="6657" width="11.42578125" style="54"/>
    <col min="6658" max="6658" width="4.42578125" style="54" customWidth="1"/>
    <col min="6659" max="6659" width="11.42578125" style="54"/>
    <col min="6660" max="6660" width="24.42578125" style="54" customWidth="1"/>
    <col min="6661" max="6661" width="3" style="54" customWidth="1"/>
    <col min="6662" max="6662" width="4.85546875" style="54" customWidth="1"/>
    <col min="6663" max="6663" width="3" style="54" customWidth="1"/>
    <col min="6664" max="6664" width="11.42578125" style="54"/>
    <col min="6665" max="6665" width="3" style="54" customWidth="1"/>
    <col min="6666" max="6666" width="7" style="54" customWidth="1"/>
    <col min="6667" max="6668" width="3" style="54" customWidth="1"/>
    <col min="6669" max="6669" width="4.85546875" style="54" customWidth="1"/>
    <col min="6670" max="6670" width="15.7109375" style="54" customWidth="1"/>
    <col min="6671" max="6671" width="11.42578125" style="54"/>
    <col min="6672" max="6672" width="13.28515625" style="54" customWidth="1"/>
    <col min="6673" max="6913" width="11.42578125" style="54"/>
    <col min="6914" max="6914" width="4.42578125" style="54" customWidth="1"/>
    <col min="6915" max="6915" width="11.42578125" style="54"/>
    <col min="6916" max="6916" width="24.42578125" style="54" customWidth="1"/>
    <col min="6917" max="6917" width="3" style="54" customWidth="1"/>
    <col min="6918" max="6918" width="4.85546875" style="54" customWidth="1"/>
    <col min="6919" max="6919" width="3" style="54" customWidth="1"/>
    <col min="6920" max="6920" width="11.42578125" style="54"/>
    <col min="6921" max="6921" width="3" style="54" customWidth="1"/>
    <col min="6922" max="6922" width="7" style="54" customWidth="1"/>
    <col min="6923" max="6924" width="3" style="54" customWidth="1"/>
    <col min="6925" max="6925" width="4.85546875" style="54" customWidth="1"/>
    <col min="6926" max="6926" width="15.7109375" style="54" customWidth="1"/>
    <col min="6927" max="6927" width="11.42578125" style="54"/>
    <col min="6928" max="6928" width="13.28515625" style="54" customWidth="1"/>
    <col min="6929" max="7169" width="11.42578125" style="54"/>
    <col min="7170" max="7170" width="4.42578125" style="54" customWidth="1"/>
    <col min="7171" max="7171" width="11.42578125" style="54"/>
    <col min="7172" max="7172" width="24.42578125" style="54" customWidth="1"/>
    <col min="7173" max="7173" width="3" style="54" customWidth="1"/>
    <col min="7174" max="7174" width="4.85546875" style="54" customWidth="1"/>
    <col min="7175" max="7175" width="3" style="54" customWidth="1"/>
    <col min="7176" max="7176" width="11.42578125" style="54"/>
    <col min="7177" max="7177" width="3" style="54" customWidth="1"/>
    <col min="7178" max="7178" width="7" style="54" customWidth="1"/>
    <col min="7179" max="7180" width="3" style="54" customWidth="1"/>
    <col min="7181" max="7181" width="4.85546875" style="54" customWidth="1"/>
    <col min="7182" max="7182" width="15.7109375" style="54" customWidth="1"/>
    <col min="7183" max="7183" width="11.42578125" style="54"/>
    <col min="7184" max="7184" width="13.28515625" style="54" customWidth="1"/>
    <col min="7185" max="7425" width="11.42578125" style="54"/>
    <col min="7426" max="7426" width="4.42578125" style="54" customWidth="1"/>
    <col min="7427" max="7427" width="11.42578125" style="54"/>
    <col min="7428" max="7428" width="24.42578125" style="54" customWidth="1"/>
    <col min="7429" max="7429" width="3" style="54" customWidth="1"/>
    <col min="7430" max="7430" width="4.85546875" style="54" customWidth="1"/>
    <col min="7431" max="7431" width="3" style="54" customWidth="1"/>
    <col min="7432" max="7432" width="11.42578125" style="54"/>
    <col min="7433" max="7433" width="3" style="54" customWidth="1"/>
    <col min="7434" max="7434" width="7" style="54" customWidth="1"/>
    <col min="7435" max="7436" width="3" style="54" customWidth="1"/>
    <col min="7437" max="7437" width="4.85546875" style="54" customWidth="1"/>
    <col min="7438" max="7438" width="15.7109375" style="54" customWidth="1"/>
    <col min="7439" max="7439" width="11.42578125" style="54"/>
    <col min="7440" max="7440" width="13.28515625" style="54" customWidth="1"/>
    <col min="7441" max="7681" width="11.42578125" style="54"/>
    <col min="7682" max="7682" width="4.42578125" style="54" customWidth="1"/>
    <col min="7683" max="7683" width="11.42578125" style="54"/>
    <col min="7684" max="7684" width="24.42578125" style="54" customWidth="1"/>
    <col min="7685" max="7685" width="3" style="54" customWidth="1"/>
    <col min="7686" max="7686" width="4.85546875" style="54" customWidth="1"/>
    <col min="7687" max="7687" width="3" style="54" customWidth="1"/>
    <col min="7688" max="7688" width="11.42578125" style="54"/>
    <col min="7689" max="7689" width="3" style="54" customWidth="1"/>
    <col min="7690" max="7690" width="7" style="54" customWidth="1"/>
    <col min="7691" max="7692" width="3" style="54" customWidth="1"/>
    <col min="7693" max="7693" width="4.85546875" style="54" customWidth="1"/>
    <col min="7694" max="7694" width="15.7109375" style="54" customWidth="1"/>
    <col min="7695" max="7695" width="11.42578125" style="54"/>
    <col min="7696" max="7696" width="13.28515625" style="54" customWidth="1"/>
    <col min="7697" max="7937" width="11.42578125" style="54"/>
    <col min="7938" max="7938" width="4.42578125" style="54" customWidth="1"/>
    <col min="7939" max="7939" width="11.42578125" style="54"/>
    <col min="7940" max="7940" width="24.42578125" style="54" customWidth="1"/>
    <col min="7941" max="7941" width="3" style="54" customWidth="1"/>
    <col min="7942" max="7942" width="4.85546875" style="54" customWidth="1"/>
    <col min="7943" max="7943" width="3" style="54" customWidth="1"/>
    <col min="7944" max="7944" width="11.42578125" style="54"/>
    <col min="7945" max="7945" width="3" style="54" customWidth="1"/>
    <col min="7946" max="7946" width="7" style="54" customWidth="1"/>
    <col min="7947" max="7948" width="3" style="54" customWidth="1"/>
    <col min="7949" max="7949" width="4.85546875" style="54" customWidth="1"/>
    <col min="7950" max="7950" width="15.7109375" style="54" customWidth="1"/>
    <col min="7951" max="7951" width="11.42578125" style="54"/>
    <col min="7952" max="7952" width="13.28515625" style="54" customWidth="1"/>
    <col min="7953" max="8193" width="11.42578125" style="54"/>
    <col min="8194" max="8194" width="4.42578125" style="54" customWidth="1"/>
    <col min="8195" max="8195" width="11.42578125" style="54"/>
    <col min="8196" max="8196" width="24.42578125" style="54" customWidth="1"/>
    <col min="8197" max="8197" width="3" style="54" customWidth="1"/>
    <col min="8198" max="8198" width="4.85546875" style="54" customWidth="1"/>
    <col min="8199" max="8199" width="3" style="54" customWidth="1"/>
    <col min="8200" max="8200" width="11.42578125" style="54"/>
    <col min="8201" max="8201" width="3" style="54" customWidth="1"/>
    <col min="8202" max="8202" width="7" style="54" customWidth="1"/>
    <col min="8203" max="8204" width="3" style="54" customWidth="1"/>
    <col min="8205" max="8205" width="4.85546875" style="54" customWidth="1"/>
    <col min="8206" max="8206" width="15.7109375" style="54" customWidth="1"/>
    <col min="8207" max="8207" width="11.42578125" style="54"/>
    <col min="8208" max="8208" width="13.28515625" style="54" customWidth="1"/>
    <col min="8209" max="8449" width="11.42578125" style="54"/>
    <col min="8450" max="8450" width="4.42578125" style="54" customWidth="1"/>
    <col min="8451" max="8451" width="11.42578125" style="54"/>
    <col min="8452" max="8452" width="24.42578125" style="54" customWidth="1"/>
    <col min="8453" max="8453" width="3" style="54" customWidth="1"/>
    <col min="8454" max="8454" width="4.85546875" style="54" customWidth="1"/>
    <col min="8455" max="8455" width="3" style="54" customWidth="1"/>
    <col min="8456" max="8456" width="11.42578125" style="54"/>
    <col min="8457" max="8457" width="3" style="54" customWidth="1"/>
    <col min="8458" max="8458" width="7" style="54" customWidth="1"/>
    <col min="8459" max="8460" width="3" style="54" customWidth="1"/>
    <col min="8461" max="8461" width="4.85546875" style="54" customWidth="1"/>
    <col min="8462" max="8462" width="15.7109375" style="54" customWidth="1"/>
    <col min="8463" max="8463" width="11.42578125" style="54"/>
    <col min="8464" max="8464" width="13.28515625" style="54" customWidth="1"/>
    <col min="8465" max="8705" width="11.42578125" style="54"/>
    <col min="8706" max="8706" width="4.42578125" style="54" customWidth="1"/>
    <col min="8707" max="8707" width="11.42578125" style="54"/>
    <col min="8708" max="8708" width="24.42578125" style="54" customWidth="1"/>
    <col min="8709" max="8709" width="3" style="54" customWidth="1"/>
    <col min="8710" max="8710" width="4.85546875" style="54" customWidth="1"/>
    <col min="8711" max="8711" width="3" style="54" customWidth="1"/>
    <col min="8712" max="8712" width="11.42578125" style="54"/>
    <col min="8713" max="8713" width="3" style="54" customWidth="1"/>
    <col min="8714" max="8714" width="7" style="54" customWidth="1"/>
    <col min="8715" max="8716" width="3" style="54" customWidth="1"/>
    <col min="8717" max="8717" width="4.85546875" style="54" customWidth="1"/>
    <col min="8718" max="8718" width="15.7109375" style="54" customWidth="1"/>
    <col min="8719" max="8719" width="11.42578125" style="54"/>
    <col min="8720" max="8720" width="13.28515625" style="54" customWidth="1"/>
    <col min="8721" max="8961" width="11.42578125" style="54"/>
    <col min="8962" max="8962" width="4.42578125" style="54" customWidth="1"/>
    <col min="8963" max="8963" width="11.42578125" style="54"/>
    <col min="8964" max="8964" width="24.42578125" style="54" customWidth="1"/>
    <col min="8965" max="8965" width="3" style="54" customWidth="1"/>
    <col min="8966" max="8966" width="4.85546875" style="54" customWidth="1"/>
    <col min="8967" max="8967" width="3" style="54" customWidth="1"/>
    <col min="8968" max="8968" width="11.42578125" style="54"/>
    <col min="8969" max="8969" width="3" style="54" customWidth="1"/>
    <col min="8970" max="8970" width="7" style="54" customWidth="1"/>
    <col min="8971" max="8972" width="3" style="54" customWidth="1"/>
    <col min="8973" max="8973" width="4.85546875" style="54" customWidth="1"/>
    <col min="8974" max="8974" width="15.7109375" style="54" customWidth="1"/>
    <col min="8975" max="8975" width="11.42578125" style="54"/>
    <col min="8976" max="8976" width="13.28515625" style="54" customWidth="1"/>
    <col min="8977" max="9217" width="11.42578125" style="54"/>
    <col min="9218" max="9218" width="4.42578125" style="54" customWidth="1"/>
    <col min="9219" max="9219" width="11.42578125" style="54"/>
    <col min="9220" max="9220" width="24.42578125" style="54" customWidth="1"/>
    <col min="9221" max="9221" width="3" style="54" customWidth="1"/>
    <col min="9222" max="9222" width="4.85546875" style="54" customWidth="1"/>
    <col min="9223" max="9223" width="3" style="54" customWidth="1"/>
    <col min="9224" max="9224" width="11.42578125" style="54"/>
    <col min="9225" max="9225" width="3" style="54" customWidth="1"/>
    <col min="9226" max="9226" width="7" style="54" customWidth="1"/>
    <col min="9227" max="9228" width="3" style="54" customWidth="1"/>
    <col min="9229" max="9229" width="4.85546875" style="54" customWidth="1"/>
    <col min="9230" max="9230" width="15.7109375" style="54" customWidth="1"/>
    <col min="9231" max="9231" width="11.42578125" style="54"/>
    <col min="9232" max="9232" width="13.28515625" style="54" customWidth="1"/>
    <col min="9233" max="9473" width="11.42578125" style="54"/>
    <col min="9474" max="9474" width="4.42578125" style="54" customWidth="1"/>
    <col min="9475" max="9475" width="11.42578125" style="54"/>
    <col min="9476" max="9476" width="24.42578125" style="54" customWidth="1"/>
    <col min="9477" max="9477" width="3" style="54" customWidth="1"/>
    <col min="9478" max="9478" width="4.85546875" style="54" customWidth="1"/>
    <col min="9479" max="9479" width="3" style="54" customWidth="1"/>
    <col min="9480" max="9480" width="11.42578125" style="54"/>
    <col min="9481" max="9481" width="3" style="54" customWidth="1"/>
    <col min="9482" max="9482" width="7" style="54" customWidth="1"/>
    <col min="9483" max="9484" width="3" style="54" customWidth="1"/>
    <col min="9485" max="9485" width="4.85546875" style="54" customWidth="1"/>
    <col min="9486" max="9486" width="15.7109375" style="54" customWidth="1"/>
    <col min="9487" max="9487" width="11.42578125" style="54"/>
    <col min="9488" max="9488" width="13.28515625" style="54" customWidth="1"/>
    <col min="9489" max="9729" width="11.42578125" style="54"/>
    <col min="9730" max="9730" width="4.42578125" style="54" customWidth="1"/>
    <col min="9731" max="9731" width="11.42578125" style="54"/>
    <col min="9732" max="9732" width="24.42578125" style="54" customWidth="1"/>
    <col min="9733" max="9733" width="3" style="54" customWidth="1"/>
    <col min="9734" max="9734" width="4.85546875" style="54" customWidth="1"/>
    <col min="9735" max="9735" width="3" style="54" customWidth="1"/>
    <col min="9736" max="9736" width="11.42578125" style="54"/>
    <col min="9737" max="9737" width="3" style="54" customWidth="1"/>
    <col min="9738" max="9738" width="7" style="54" customWidth="1"/>
    <col min="9739" max="9740" width="3" style="54" customWidth="1"/>
    <col min="9741" max="9741" width="4.85546875" style="54" customWidth="1"/>
    <col min="9742" max="9742" width="15.7109375" style="54" customWidth="1"/>
    <col min="9743" max="9743" width="11.42578125" style="54"/>
    <col min="9744" max="9744" width="13.28515625" style="54" customWidth="1"/>
    <col min="9745" max="9985" width="11.42578125" style="54"/>
    <col min="9986" max="9986" width="4.42578125" style="54" customWidth="1"/>
    <col min="9987" max="9987" width="11.42578125" style="54"/>
    <col min="9988" max="9988" width="24.42578125" style="54" customWidth="1"/>
    <col min="9989" max="9989" width="3" style="54" customWidth="1"/>
    <col min="9990" max="9990" width="4.85546875" style="54" customWidth="1"/>
    <col min="9991" max="9991" width="3" style="54" customWidth="1"/>
    <col min="9992" max="9992" width="11.42578125" style="54"/>
    <col min="9993" max="9993" width="3" style="54" customWidth="1"/>
    <col min="9994" max="9994" width="7" style="54" customWidth="1"/>
    <col min="9995" max="9996" width="3" style="54" customWidth="1"/>
    <col min="9997" max="9997" width="4.85546875" style="54" customWidth="1"/>
    <col min="9998" max="9998" width="15.7109375" style="54" customWidth="1"/>
    <col min="9999" max="9999" width="11.42578125" style="54"/>
    <col min="10000" max="10000" width="13.28515625" style="54" customWidth="1"/>
    <col min="10001" max="10241" width="11.42578125" style="54"/>
    <col min="10242" max="10242" width="4.42578125" style="54" customWidth="1"/>
    <col min="10243" max="10243" width="11.42578125" style="54"/>
    <col min="10244" max="10244" width="24.42578125" style="54" customWidth="1"/>
    <col min="10245" max="10245" width="3" style="54" customWidth="1"/>
    <col min="10246" max="10246" width="4.85546875" style="54" customWidth="1"/>
    <col min="10247" max="10247" width="3" style="54" customWidth="1"/>
    <col min="10248" max="10248" width="11.42578125" style="54"/>
    <col min="10249" max="10249" width="3" style="54" customWidth="1"/>
    <col min="10250" max="10250" width="7" style="54" customWidth="1"/>
    <col min="10251" max="10252" width="3" style="54" customWidth="1"/>
    <col min="10253" max="10253" width="4.85546875" style="54" customWidth="1"/>
    <col min="10254" max="10254" width="15.7109375" style="54" customWidth="1"/>
    <col min="10255" max="10255" width="11.42578125" style="54"/>
    <col min="10256" max="10256" width="13.28515625" style="54" customWidth="1"/>
    <col min="10257" max="10497" width="11.42578125" style="54"/>
    <col min="10498" max="10498" width="4.42578125" style="54" customWidth="1"/>
    <col min="10499" max="10499" width="11.42578125" style="54"/>
    <col min="10500" max="10500" width="24.42578125" style="54" customWidth="1"/>
    <col min="10501" max="10501" width="3" style="54" customWidth="1"/>
    <col min="10502" max="10502" width="4.85546875" style="54" customWidth="1"/>
    <col min="10503" max="10503" width="3" style="54" customWidth="1"/>
    <col min="10504" max="10504" width="11.42578125" style="54"/>
    <col min="10505" max="10505" width="3" style="54" customWidth="1"/>
    <col min="10506" max="10506" width="7" style="54" customWidth="1"/>
    <col min="10507" max="10508" width="3" style="54" customWidth="1"/>
    <col min="10509" max="10509" width="4.85546875" style="54" customWidth="1"/>
    <col min="10510" max="10510" width="15.7109375" style="54" customWidth="1"/>
    <col min="10511" max="10511" width="11.42578125" style="54"/>
    <col min="10512" max="10512" width="13.28515625" style="54" customWidth="1"/>
    <col min="10513" max="10753" width="11.42578125" style="54"/>
    <col min="10754" max="10754" width="4.42578125" style="54" customWidth="1"/>
    <col min="10755" max="10755" width="11.42578125" style="54"/>
    <col min="10756" max="10756" width="24.42578125" style="54" customWidth="1"/>
    <col min="10757" max="10757" width="3" style="54" customWidth="1"/>
    <col min="10758" max="10758" width="4.85546875" style="54" customWidth="1"/>
    <col min="10759" max="10759" width="3" style="54" customWidth="1"/>
    <col min="10760" max="10760" width="11.42578125" style="54"/>
    <col min="10761" max="10761" width="3" style="54" customWidth="1"/>
    <col min="10762" max="10762" width="7" style="54" customWidth="1"/>
    <col min="10763" max="10764" width="3" style="54" customWidth="1"/>
    <col min="10765" max="10765" width="4.85546875" style="54" customWidth="1"/>
    <col min="10766" max="10766" width="15.7109375" style="54" customWidth="1"/>
    <col min="10767" max="10767" width="11.42578125" style="54"/>
    <col min="10768" max="10768" width="13.28515625" style="54" customWidth="1"/>
    <col min="10769" max="11009" width="11.42578125" style="54"/>
    <col min="11010" max="11010" width="4.42578125" style="54" customWidth="1"/>
    <col min="11011" max="11011" width="11.42578125" style="54"/>
    <col min="11012" max="11012" width="24.42578125" style="54" customWidth="1"/>
    <col min="11013" max="11013" width="3" style="54" customWidth="1"/>
    <col min="11014" max="11014" width="4.85546875" style="54" customWidth="1"/>
    <col min="11015" max="11015" width="3" style="54" customWidth="1"/>
    <col min="11016" max="11016" width="11.42578125" style="54"/>
    <col min="11017" max="11017" width="3" style="54" customWidth="1"/>
    <col min="11018" max="11018" width="7" style="54" customWidth="1"/>
    <col min="11019" max="11020" width="3" style="54" customWidth="1"/>
    <col min="11021" max="11021" width="4.85546875" style="54" customWidth="1"/>
    <col min="11022" max="11022" width="15.7109375" style="54" customWidth="1"/>
    <col min="11023" max="11023" width="11.42578125" style="54"/>
    <col min="11024" max="11024" width="13.28515625" style="54" customWidth="1"/>
    <col min="11025" max="11265" width="11.42578125" style="54"/>
    <col min="11266" max="11266" width="4.42578125" style="54" customWidth="1"/>
    <col min="11267" max="11267" width="11.42578125" style="54"/>
    <col min="11268" max="11268" width="24.42578125" style="54" customWidth="1"/>
    <col min="11269" max="11269" width="3" style="54" customWidth="1"/>
    <col min="11270" max="11270" width="4.85546875" style="54" customWidth="1"/>
    <col min="11271" max="11271" width="3" style="54" customWidth="1"/>
    <col min="11272" max="11272" width="11.42578125" style="54"/>
    <col min="11273" max="11273" width="3" style="54" customWidth="1"/>
    <col min="11274" max="11274" width="7" style="54" customWidth="1"/>
    <col min="11275" max="11276" width="3" style="54" customWidth="1"/>
    <col min="11277" max="11277" width="4.85546875" style="54" customWidth="1"/>
    <col min="11278" max="11278" width="15.7109375" style="54" customWidth="1"/>
    <col min="11279" max="11279" width="11.42578125" style="54"/>
    <col min="11280" max="11280" width="13.28515625" style="54" customWidth="1"/>
    <col min="11281" max="11521" width="11.42578125" style="54"/>
    <col min="11522" max="11522" width="4.42578125" style="54" customWidth="1"/>
    <col min="11523" max="11523" width="11.42578125" style="54"/>
    <col min="11524" max="11524" width="24.42578125" style="54" customWidth="1"/>
    <col min="11525" max="11525" width="3" style="54" customWidth="1"/>
    <col min="11526" max="11526" width="4.85546875" style="54" customWidth="1"/>
    <col min="11527" max="11527" width="3" style="54" customWidth="1"/>
    <col min="11528" max="11528" width="11.42578125" style="54"/>
    <col min="11529" max="11529" width="3" style="54" customWidth="1"/>
    <col min="11530" max="11530" width="7" style="54" customWidth="1"/>
    <col min="11531" max="11532" width="3" style="54" customWidth="1"/>
    <col min="11533" max="11533" width="4.85546875" style="54" customWidth="1"/>
    <col min="11534" max="11534" width="15.7109375" style="54" customWidth="1"/>
    <col min="11535" max="11535" width="11.42578125" style="54"/>
    <col min="11536" max="11536" width="13.28515625" style="54" customWidth="1"/>
    <col min="11537" max="11777" width="11.42578125" style="54"/>
    <col min="11778" max="11778" width="4.42578125" style="54" customWidth="1"/>
    <col min="11779" max="11779" width="11.42578125" style="54"/>
    <col min="11780" max="11780" width="24.42578125" style="54" customWidth="1"/>
    <col min="11781" max="11781" width="3" style="54" customWidth="1"/>
    <col min="11782" max="11782" width="4.85546875" style="54" customWidth="1"/>
    <col min="11783" max="11783" width="3" style="54" customWidth="1"/>
    <col min="11784" max="11784" width="11.42578125" style="54"/>
    <col min="11785" max="11785" width="3" style="54" customWidth="1"/>
    <col min="11786" max="11786" width="7" style="54" customWidth="1"/>
    <col min="11787" max="11788" width="3" style="54" customWidth="1"/>
    <col min="11789" max="11789" width="4.85546875" style="54" customWidth="1"/>
    <col min="11790" max="11790" width="15.7109375" style="54" customWidth="1"/>
    <col min="11791" max="11791" width="11.42578125" style="54"/>
    <col min="11792" max="11792" width="13.28515625" style="54" customWidth="1"/>
    <col min="11793" max="12033" width="11.42578125" style="54"/>
    <col min="12034" max="12034" width="4.42578125" style="54" customWidth="1"/>
    <col min="12035" max="12035" width="11.42578125" style="54"/>
    <col min="12036" max="12036" width="24.42578125" style="54" customWidth="1"/>
    <col min="12037" max="12037" width="3" style="54" customWidth="1"/>
    <col min="12038" max="12038" width="4.85546875" style="54" customWidth="1"/>
    <col min="12039" max="12039" width="3" style="54" customWidth="1"/>
    <col min="12040" max="12040" width="11.42578125" style="54"/>
    <col min="12041" max="12041" width="3" style="54" customWidth="1"/>
    <col min="12042" max="12042" width="7" style="54" customWidth="1"/>
    <col min="12043" max="12044" width="3" style="54" customWidth="1"/>
    <col min="12045" max="12045" width="4.85546875" style="54" customWidth="1"/>
    <col min="12046" max="12046" width="15.7109375" style="54" customWidth="1"/>
    <col min="12047" max="12047" width="11.42578125" style="54"/>
    <col min="12048" max="12048" width="13.28515625" style="54" customWidth="1"/>
    <col min="12049" max="12289" width="11.42578125" style="54"/>
    <col min="12290" max="12290" width="4.42578125" style="54" customWidth="1"/>
    <col min="12291" max="12291" width="11.42578125" style="54"/>
    <col min="12292" max="12292" width="24.42578125" style="54" customWidth="1"/>
    <col min="12293" max="12293" width="3" style="54" customWidth="1"/>
    <col min="12294" max="12294" width="4.85546875" style="54" customWidth="1"/>
    <col min="12295" max="12295" width="3" style="54" customWidth="1"/>
    <col min="12296" max="12296" width="11.42578125" style="54"/>
    <col min="12297" max="12297" width="3" style="54" customWidth="1"/>
    <col min="12298" max="12298" width="7" style="54" customWidth="1"/>
    <col min="12299" max="12300" width="3" style="54" customWidth="1"/>
    <col min="12301" max="12301" width="4.85546875" style="54" customWidth="1"/>
    <col min="12302" max="12302" width="15.7109375" style="54" customWidth="1"/>
    <col min="12303" max="12303" width="11.42578125" style="54"/>
    <col min="12304" max="12304" width="13.28515625" style="54" customWidth="1"/>
    <col min="12305" max="12545" width="11.42578125" style="54"/>
    <col min="12546" max="12546" width="4.42578125" style="54" customWidth="1"/>
    <col min="12547" max="12547" width="11.42578125" style="54"/>
    <col min="12548" max="12548" width="24.42578125" style="54" customWidth="1"/>
    <col min="12549" max="12549" width="3" style="54" customWidth="1"/>
    <col min="12550" max="12550" width="4.85546875" style="54" customWidth="1"/>
    <col min="12551" max="12551" width="3" style="54" customWidth="1"/>
    <col min="12552" max="12552" width="11.42578125" style="54"/>
    <col min="12553" max="12553" width="3" style="54" customWidth="1"/>
    <col min="12554" max="12554" width="7" style="54" customWidth="1"/>
    <col min="12555" max="12556" width="3" style="54" customWidth="1"/>
    <col min="12557" max="12557" width="4.85546875" style="54" customWidth="1"/>
    <col min="12558" max="12558" width="15.7109375" style="54" customWidth="1"/>
    <col min="12559" max="12559" width="11.42578125" style="54"/>
    <col min="12560" max="12560" width="13.28515625" style="54" customWidth="1"/>
    <col min="12561" max="12801" width="11.42578125" style="54"/>
    <col min="12802" max="12802" width="4.42578125" style="54" customWidth="1"/>
    <col min="12803" max="12803" width="11.42578125" style="54"/>
    <col min="12804" max="12804" width="24.42578125" style="54" customWidth="1"/>
    <col min="12805" max="12805" width="3" style="54" customWidth="1"/>
    <col min="12806" max="12806" width="4.85546875" style="54" customWidth="1"/>
    <col min="12807" max="12807" width="3" style="54" customWidth="1"/>
    <col min="12808" max="12808" width="11.42578125" style="54"/>
    <col min="12809" max="12809" width="3" style="54" customWidth="1"/>
    <col min="12810" max="12810" width="7" style="54" customWidth="1"/>
    <col min="12811" max="12812" width="3" style="54" customWidth="1"/>
    <col min="12813" max="12813" width="4.85546875" style="54" customWidth="1"/>
    <col min="12814" max="12814" width="15.7109375" style="54" customWidth="1"/>
    <col min="12815" max="12815" width="11.42578125" style="54"/>
    <col min="12816" max="12816" width="13.28515625" style="54" customWidth="1"/>
    <col min="12817" max="13057" width="11.42578125" style="54"/>
    <col min="13058" max="13058" width="4.42578125" style="54" customWidth="1"/>
    <col min="13059" max="13059" width="11.42578125" style="54"/>
    <col min="13060" max="13060" width="24.42578125" style="54" customWidth="1"/>
    <col min="13061" max="13061" width="3" style="54" customWidth="1"/>
    <col min="13062" max="13062" width="4.85546875" style="54" customWidth="1"/>
    <col min="13063" max="13063" width="3" style="54" customWidth="1"/>
    <col min="13064" max="13064" width="11.42578125" style="54"/>
    <col min="13065" max="13065" width="3" style="54" customWidth="1"/>
    <col min="13066" max="13066" width="7" style="54" customWidth="1"/>
    <col min="13067" max="13068" width="3" style="54" customWidth="1"/>
    <col min="13069" max="13069" width="4.85546875" style="54" customWidth="1"/>
    <col min="13070" max="13070" width="15.7109375" style="54" customWidth="1"/>
    <col min="13071" max="13071" width="11.42578125" style="54"/>
    <col min="13072" max="13072" width="13.28515625" style="54" customWidth="1"/>
    <col min="13073" max="13313" width="11.42578125" style="54"/>
    <col min="13314" max="13314" width="4.42578125" style="54" customWidth="1"/>
    <col min="13315" max="13315" width="11.42578125" style="54"/>
    <col min="13316" max="13316" width="24.42578125" style="54" customWidth="1"/>
    <col min="13317" max="13317" width="3" style="54" customWidth="1"/>
    <col min="13318" max="13318" width="4.85546875" style="54" customWidth="1"/>
    <col min="13319" max="13319" width="3" style="54" customWidth="1"/>
    <col min="13320" max="13320" width="11.42578125" style="54"/>
    <col min="13321" max="13321" width="3" style="54" customWidth="1"/>
    <col min="13322" max="13322" width="7" style="54" customWidth="1"/>
    <col min="13323" max="13324" width="3" style="54" customWidth="1"/>
    <col min="13325" max="13325" width="4.85546875" style="54" customWidth="1"/>
    <col min="13326" max="13326" width="15.7109375" style="54" customWidth="1"/>
    <col min="13327" max="13327" width="11.42578125" style="54"/>
    <col min="13328" max="13328" width="13.28515625" style="54" customWidth="1"/>
    <col min="13329" max="13569" width="11.42578125" style="54"/>
    <col min="13570" max="13570" width="4.42578125" style="54" customWidth="1"/>
    <col min="13571" max="13571" width="11.42578125" style="54"/>
    <col min="13572" max="13572" width="24.42578125" style="54" customWidth="1"/>
    <col min="13573" max="13573" width="3" style="54" customWidth="1"/>
    <col min="13574" max="13574" width="4.85546875" style="54" customWidth="1"/>
    <col min="13575" max="13575" width="3" style="54" customWidth="1"/>
    <col min="13576" max="13576" width="11.42578125" style="54"/>
    <col min="13577" max="13577" width="3" style="54" customWidth="1"/>
    <col min="13578" max="13578" width="7" style="54" customWidth="1"/>
    <col min="13579" max="13580" width="3" style="54" customWidth="1"/>
    <col min="13581" max="13581" width="4.85546875" style="54" customWidth="1"/>
    <col min="13582" max="13582" width="15.7109375" style="54" customWidth="1"/>
    <col min="13583" max="13583" width="11.42578125" style="54"/>
    <col min="13584" max="13584" width="13.28515625" style="54" customWidth="1"/>
    <col min="13585" max="13825" width="11.42578125" style="54"/>
    <col min="13826" max="13826" width="4.42578125" style="54" customWidth="1"/>
    <col min="13827" max="13827" width="11.42578125" style="54"/>
    <col min="13828" max="13828" width="24.42578125" style="54" customWidth="1"/>
    <col min="13829" max="13829" width="3" style="54" customWidth="1"/>
    <col min="13830" max="13830" width="4.85546875" style="54" customWidth="1"/>
    <col min="13831" max="13831" width="3" style="54" customWidth="1"/>
    <col min="13832" max="13832" width="11.42578125" style="54"/>
    <col min="13833" max="13833" width="3" style="54" customWidth="1"/>
    <col min="13834" max="13834" width="7" style="54" customWidth="1"/>
    <col min="13835" max="13836" width="3" style="54" customWidth="1"/>
    <col min="13837" max="13837" width="4.85546875" style="54" customWidth="1"/>
    <col min="13838" max="13838" width="15.7109375" style="54" customWidth="1"/>
    <col min="13839" max="13839" width="11.42578125" style="54"/>
    <col min="13840" max="13840" width="13.28515625" style="54" customWidth="1"/>
    <col min="13841" max="14081" width="11.42578125" style="54"/>
    <col min="14082" max="14082" width="4.42578125" style="54" customWidth="1"/>
    <col min="14083" max="14083" width="11.42578125" style="54"/>
    <col min="14084" max="14084" width="24.42578125" style="54" customWidth="1"/>
    <col min="14085" max="14085" width="3" style="54" customWidth="1"/>
    <col min="14086" max="14086" width="4.85546875" style="54" customWidth="1"/>
    <col min="14087" max="14087" width="3" style="54" customWidth="1"/>
    <col min="14088" max="14088" width="11.42578125" style="54"/>
    <col min="14089" max="14089" width="3" style="54" customWidth="1"/>
    <col min="14090" max="14090" width="7" style="54" customWidth="1"/>
    <col min="14091" max="14092" width="3" style="54" customWidth="1"/>
    <col min="14093" max="14093" width="4.85546875" style="54" customWidth="1"/>
    <col min="14094" max="14094" width="15.7109375" style="54" customWidth="1"/>
    <col min="14095" max="14095" width="11.42578125" style="54"/>
    <col min="14096" max="14096" width="13.28515625" style="54" customWidth="1"/>
    <col min="14097" max="14337" width="11.42578125" style="54"/>
    <col min="14338" max="14338" width="4.42578125" style="54" customWidth="1"/>
    <col min="14339" max="14339" width="11.42578125" style="54"/>
    <col min="14340" max="14340" width="24.42578125" style="54" customWidth="1"/>
    <col min="14341" max="14341" width="3" style="54" customWidth="1"/>
    <col min="14342" max="14342" width="4.85546875" style="54" customWidth="1"/>
    <col min="14343" max="14343" width="3" style="54" customWidth="1"/>
    <col min="14344" max="14344" width="11.42578125" style="54"/>
    <col min="14345" max="14345" width="3" style="54" customWidth="1"/>
    <col min="14346" max="14346" width="7" style="54" customWidth="1"/>
    <col min="14347" max="14348" width="3" style="54" customWidth="1"/>
    <col min="14349" max="14349" width="4.85546875" style="54" customWidth="1"/>
    <col min="14350" max="14350" width="15.7109375" style="54" customWidth="1"/>
    <col min="14351" max="14351" width="11.42578125" style="54"/>
    <col min="14352" max="14352" width="13.28515625" style="54" customWidth="1"/>
    <col min="14353" max="14593" width="11.42578125" style="54"/>
    <col min="14594" max="14594" width="4.42578125" style="54" customWidth="1"/>
    <col min="14595" max="14595" width="11.42578125" style="54"/>
    <col min="14596" max="14596" width="24.42578125" style="54" customWidth="1"/>
    <col min="14597" max="14597" width="3" style="54" customWidth="1"/>
    <col min="14598" max="14598" width="4.85546875" style="54" customWidth="1"/>
    <col min="14599" max="14599" width="3" style="54" customWidth="1"/>
    <col min="14600" max="14600" width="11.42578125" style="54"/>
    <col min="14601" max="14601" width="3" style="54" customWidth="1"/>
    <col min="14602" max="14602" width="7" style="54" customWidth="1"/>
    <col min="14603" max="14604" width="3" style="54" customWidth="1"/>
    <col min="14605" max="14605" width="4.85546875" style="54" customWidth="1"/>
    <col min="14606" max="14606" width="15.7109375" style="54" customWidth="1"/>
    <col min="14607" max="14607" width="11.42578125" style="54"/>
    <col min="14608" max="14608" width="13.28515625" style="54" customWidth="1"/>
    <col min="14609" max="14849" width="11.42578125" style="54"/>
    <col min="14850" max="14850" width="4.42578125" style="54" customWidth="1"/>
    <col min="14851" max="14851" width="11.42578125" style="54"/>
    <col min="14852" max="14852" width="24.42578125" style="54" customWidth="1"/>
    <col min="14853" max="14853" width="3" style="54" customWidth="1"/>
    <col min="14854" max="14854" width="4.85546875" style="54" customWidth="1"/>
    <col min="14855" max="14855" width="3" style="54" customWidth="1"/>
    <col min="14856" max="14856" width="11.42578125" style="54"/>
    <col min="14857" max="14857" width="3" style="54" customWidth="1"/>
    <col min="14858" max="14858" width="7" style="54" customWidth="1"/>
    <col min="14859" max="14860" width="3" style="54" customWidth="1"/>
    <col min="14861" max="14861" width="4.85546875" style="54" customWidth="1"/>
    <col min="14862" max="14862" width="15.7109375" style="54" customWidth="1"/>
    <col min="14863" max="14863" width="11.42578125" style="54"/>
    <col min="14864" max="14864" width="13.28515625" style="54" customWidth="1"/>
    <col min="14865" max="15105" width="11.42578125" style="54"/>
    <col min="15106" max="15106" width="4.42578125" style="54" customWidth="1"/>
    <col min="15107" max="15107" width="11.42578125" style="54"/>
    <col min="15108" max="15108" width="24.42578125" style="54" customWidth="1"/>
    <col min="15109" max="15109" width="3" style="54" customWidth="1"/>
    <col min="15110" max="15110" width="4.85546875" style="54" customWidth="1"/>
    <col min="15111" max="15111" width="3" style="54" customWidth="1"/>
    <col min="15112" max="15112" width="11.42578125" style="54"/>
    <col min="15113" max="15113" width="3" style="54" customWidth="1"/>
    <col min="15114" max="15114" width="7" style="54" customWidth="1"/>
    <col min="15115" max="15116" width="3" style="54" customWidth="1"/>
    <col min="15117" max="15117" width="4.85546875" style="54" customWidth="1"/>
    <col min="15118" max="15118" width="15.7109375" style="54" customWidth="1"/>
    <col min="15119" max="15119" width="11.42578125" style="54"/>
    <col min="15120" max="15120" width="13.28515625" style="54" customWidth="1"/>
    <col min="15121" max="15361" width="11.42578125" style="54"/>
    <col min="15362" max="15362" width="4.42578125" style="54" customWidth="1"/>
    <col min="15363" max="15363" width="11.42578125" style="54"/>
    <col min="15364" max="15364" width="24.42578125" style="54" customWidth="1"/>
    <col min="15365" max="15365" width="3" style="54" customWidth="1"/>
    <col min="15366" max="15366" width="4.85546875" style="54" customWidth="1"/>
    <col min="15367" max="15367" width="3" style="54" customWidth="1"/>
    <col min="15368" max="15368" width="11.42578125" style="54"/>
    <col min="15369" max="15369" width="3" style="54" customWidth="1"/>
    <col min="15370" max="15370" width="7" style="54" customWidth="1"/>
    <col min="15371" max="15372" width="3" style="54" customWidth="1"/>
    <col min="15373" max="15373" width="4.85546875" style="54" customWidth="1"/>
    <col min="15374" max="15374" width="15.7109375" style="54" customWidth="1"/>
    <col min="15375" max="15375" width="11.42578125" style="54"/>
    <col min="15376" max="15376" width="13.28515625" style="54" customWidth="1"/>
    <col min="15377" max="15617" width="11.42578125" style="54"/>
    <col min="15618" max="15618" width="4.42578125" style="54" customWidth="1"/>
    <col min="15619" max="15619" width="11.42578125" style="54"/>
    <col min="15620" max="15620" width="24.42578125" style="54" customWidth="1"/>
    <col min="15621" max="15621" width="3" style="54" customWidth="1"/>
    <col min="15622" max="15622" width="4.85546875" style="54" customWidth="1"/>
    <col min="15623" max="15623" width="3" style="54" customWidth="1"/>
    <col min="15624" max="15624" width="11.42578125" style="54"/>
    <col min="15625" max="15625" width="3" style="54" customWidth="1"/>
    <col min="15626" max="15626" width="7" style="54" customWidth="1"/>
    <col min="15627" max="15628" width="3" style="54" customWidth="1"/>
    <col min="15629" max="15629" width="4.85546875" style="54" customWidth="1"/>
    <col min="15630" max="15630" width="15.7109375" style="54" customWidth="1"/>
    <col min="15631" max="15631" width="11.42578125" style="54"/>
    <col min="15632" max="15632" width="13.28515625" style="54" customWidth="1"/>
    <col min="15633" max="15873" width="11.42578125" style="54"/>
    <col min="15874" max="15874" width="4.42578125" style="54" customWidth="1"/>
    <col min="15875" max="15875" width="11.42578125" style="54"/>
    <col min="15876" max="15876" width="24.42578125" style="54" customWidth="1"/>
    <col min="15877" max="15877" width="3" style="54" customWidth="1"/>
    <col min="15878" max="15878" width="4.85546875" style="54" customWidth="1"/>
    <col min="15879" max="15879" width="3" style="54" customWidth="1"/>
    <col min="15880" max="15880" width="11.42578125" style="54"/>
    <col min="15881" max="15881" width="3" style="54" customWidth="1"/>
    <col min="15882" max="15882" width="7" style="54" customWidth="1"/>
    <col min="15883" max="15884" width="3" style="54" customWidth="1"/>
    <col min="15885" max="15885" width="4.85546875" style="54" customWidth="1"/>
    <col min="15886" max="15886" width="15.7109375" style="54" customWidth="1"/>
    <col min="15887" max="15887" width="11.42578125" style="54"/>
    <col min="15888" max="15888" width="13.28515625" style="54" customWidth="1"/>
    <col min="15889" max="16129" width="11.42578125" style="54"/>
    <col min="16130" max="16130" width="4.42578125" style="54" customWidth="1"/>
    <col min="16131" max="16131" width="11.42578125" style="54"/>
    <col min="16132" max="16132" width="24.42578125" style="54" customWidth="1"/>
    <col min="16133" max="16133" width="3" style="54" customWidth="1"/>
    <col min="16134" max="16134" width="4.85546875" style="54" customWidth="1"/>
    <col min="16135" max="16135" width="3" style="54" customWidth="1"/>
    <col min="16136" max="16136" width="11.42578125" style="54"/>
    <col min="16137" max="16137" width="3" style="54" customWidth="1"/>
    <col min="16138" max="16138" width="7" style="54" customWidth="1"/>
    <col min="16139" max="16140" width="3" style="54" customWidth="1"/>
    <col min="16141" max="16141" width="4.85546875" style="54" customWidth="1"/>
    <col min="16142" max="16142" width="15.7109375" style="54" customWidth="1"/>
    <col min="16143" max="16143" width="11.42578125" style="54"/>
    <col min="16144" max="16144" width="13.28515625" style="54" customWidth="1"/>
    <col min="16145" max="16384" width="11.42578125" style="54"/>
  </cols>
  <sheetData>
    <row r="1" spans="3:18" x14ac:dyDescent="0.25">
      <c r="C1" s="237"/>
      <c r="D1" s="237"/>
      <c r="E1" s="237"/>
      <c r="F1" s="237"/>
      <c r="G1" s="237"/>
      <c r="H1" s="237"/>
      <c r="I1" s="237"/>
      <c r="J1" s="237"/>
      <c r="K1" s="237"/>
      <c r="L1" s="237"/>
      <c r="M1" s="237"/>
      <c r="N1" s="237"/>
      <c r="O1" s="237"/>
      <c r="P1" s="237"/>
      <c r="R1" s="54" t="s">
        <v>1389</v>
      </c>
    </row>
    <row r="2" spans="3:18" ht="18" x14ac:dyDescent="0.25">
      <c r="C2" s="237"/>
      <c r="D2" s="238" t="s">
        <v>1237</v>
      </c>
      <c r="E2" s="239"/>
      <c r="F2" s="239"/>
      <c r="G2" s="239"/>
      <c r="H2" s="239"/>
      <c r="I2" s="239"/>
      <c r="J2" s="239"/>
      <c r="K2" s="239"/>
      <c r="L2" s="239"/>
      <c r="M2" s="237"/>
      <c r="N2" s="237"/>
      <c r="O2" s="237"/>
      <c r="P2" s="237"/>
    </row>
    <row r="3" spans="3:18" ht="15" x14ac:dyDescent="0.25">
      <c r="C3" s="237"/>
      <c r="D3" s="237"/>
      <c r="E3" s="237"/>
      <c r="F3" s="237"/>
      <c r="G3" s="237"/>
      <c r="H3" s="237"/>
      <c r="I3" s="237"/>
      <c r="J3" s="237"/>
      <c r="K3" s="237"/>
      <c r="L3" s="237"/>
      <c r="M3" s="237"/>
      <c r="N3" s="237"/>
      <c r="O3" s="237"/>
      <c r="P3" s="237"/>
      <c r="R3" s="56" t="s">
        <v>1238</v>
      </c>
    </row>
    <row r="4" spans="3:18" ht="15" x14ac:dyDescent="0.25">
      <c r="C4" s="237"/>
      <c r="D4" s="380" t="s">
        <v>1239</v>
      </c>
      <c r="E4" s="380"/>
      <c r="F4" s="380"/>
      <c r="G4" s="380"/>
      <c r="H4" s="240"/>
      <c r="I4" s="241"/>
      <c r="J4" s="241"/>
      <c r="K4" s="241"/>
      <c r="L4" s="241"/>
      <c r="M4" s="242" t="s">
        <v>1240</v>
      </c>
      <c r="N4" s="381">
        <v>2023</v>
      </c>
      <c r="O4" s="381"/>
      <c r="P4" s="237"/>
      <c r="R4" s="54" t="s">
        <v>1241</v>
      </c>
    </row>
    <row r="5" spans="3:18" ht="18" x14ac:dyDescent="0.25">
      <c r="C5" s="237"/>
      <c r="D5" s="380"/>
      <c r="E5" s="380"/>
      <c r="F5" s="380"/>
      <c r="G5" s="380"/>
      <c r="H5" s="382" t="s">
        <v>1242</v>
      </c>
      <c r="I5" s="383"/>
      <c r="J5" s="383"/>
      <c r="K5" s="383"/>
      <c r="L5" s="383"/>
      <c r="M5" s="384"/>
      <c r="N5" s="385">
        <f>IF(ISERROR($N$68),0,$N$68)</f>
        <v>0</v>
      </c>
      <c r="O5" s="385"/>
      <c r="P5" s="237"/>
      <c r="R5" s="59" t="s">
        <v>1243</v>
      </c>
    </row>
    <row r="6" spans="3:18" ht="15" x14ac:dyDescent="0.25">
      <c r="C6" s="237"/>
      <c r="D6" s="237"/>
      <c r="E6" s="237"/>
      <c r="F6" s="237"/>
      <c r="G6" s="237"/>
      <c r="H6" s="237"/>
      <c r="I6" s="237"/>
      <c r="J6" s="237"/>
      <c r="K6" s="237"/>
      <c r="L6" s="237"/>
      <c r="M6" s="237"/>
      <c r="N6" s="237"/>
      <c r="O6" s="237"/>
      <c r="P6" s="237"/>
      <c r="R6" s="59" t="s">
        <v>1244</v>
      </c>
    </row>
    <row r="7" spans="3:18" ht="15" x14ac:dyDescent="0.25">
      <c r="C7" s="237"/>
      <c r="D7" s="237"/>
      <c r="E7" s="237"/>
      <c r="F7" s="237"/>
      <c r="G7" s="237"/>
      <c r="H7" s="237"/>
      <c r="I7" s="237"/>
      <c r="J7" s="237"/>
      <c r="K7" s="237"/>
      <c r="L7" s="237"/>
      <c r="M7" s="237"/>
      <c r="N7" s="237"/>
      <c r="O7" s="237"/>
      <c r="P7" s="237"/>
      <c r="R7" s="59" t="s">
        <v>1245</v>
      </c>
    </row>
    <row r="8" spans="3:18" ht="15" x14ac:dyDescent="0.25">
      <c r="C8" s="243" t="s">
        <v>1246</v>
      </c>
      <c r="D8" s="237" t="s">
        <v>1247</v>
      </c>
      <c r="E8" s="237"/>
      <c r="F8" s="237"/>
      <c r="G8" s="237"/>
      <c r="H8" s="237"/>
      <c r="I8" s="237"/>
      <c r="J8" s="237"/>
      <c r="K8" s="237"/>
      <c r="L8" s="237"/>
      <c r="M8" s="237"/>
      <c r="N8" s="237"/>
      <c r="O8" s="237"/>
      <c r="P8" s="237"/>
      <c r="R8" s="59" t="s">
        <v>1248</v>
      </c>
    </row>
    <row r="9" spans="3:18" ht="20.100000000000001" customHeight="1" thickBot="1" x14ac:dyDescent="0.3">
      <c r="C9" s="237"/>
      <c r="D9" s="237"/>
      <c r="E9" s="237"/>
      <c r="F9" s="237"/>
      <c r="G9" s="237"/>
      <c r="H9" s="237"/>
      <c r="I9" s="237"/>
      <c r="J9" s="237"/>
      <c r="K9" s="237"/>
      <c r="L9" s="237"/>
      <c r="M9" s="244" t="s">
        <v>1249</v>
      </c>
      <c r="N9" s="245">
        <f>N4</f>
        <v>2023</v>
      </c>
      <c r="O9" s="237"/>
      <c r="P9" s="237"/>
    </row>
    <row r="10" spans="3:18" ht="20.100000000000001" customHeight="1" x14ac:dyDescent="0.25">
      <c r="C10" s="237"/>
      <c r="D10" s="246" t="s">
        <v>1250</v>
      </c>
      <c r="E10" s="247"/>
      <c r="F10" s="247"/>
      <c r="G10" s="247"/>
      <c r="H10" s="247"/>
      <c r="I10" s="247"/>
      <c r="J10" s="247"/>
      <c r="K10" s="247"/>
      <c r="L10" s="247"/>
      <c r="M10" s="247"/>
      <c r="N10" s="287"/>
      <c r="O10" s="237"/>
      <c r="P10" s="237"/>
    </row>
    <row r="11" spans="3:18" ht="20.100000000000001" customHeight="1" x14ac:dyDescent="0.25">
      <c r="C11" s="237"/>
      <c r="D11" s="248" t="s">
        <v>1251</v>
      </c>
      <c r="E11" s="249"/>
      <c r="F11" s="249"/>
      <c r="G11" s="249"/>
      <c r="H11" s="249"/>
      <c r="I11" s="249"/>
      <c r="J11" s="249"/>
      <c r="K11" s="249"/>
      <c r="L11" s="249"/>
      <c r="M11" s="247"/>
      <c r="N11" s="288"/>
      <c r="O11" s="237"/>
      <c r="P11" s="237"/>
    </row>
    <row r="12" spans="3:18" x14ac:dyDescent="0.25">
      <c r="C12" s="237"/>
      <c r="D12" s="250" t="s">
        <v>1252</v>
      </c>
      <c r="E12" s="251"/>
      <c r="F12" s="251"/>
      <c r="G12" s="251"/>
      <c r="H12" s="251"/>
      <c r="I12" s="251"/>
      <c r="J12" s="251"/>
      <c r="K12" s="251"/>
      <c r="L12" s="251"/>
      <c r="M12" s="251"/>
      <c r="N12" s="386"/>
      <c r="O12" s="237"/>
      <c r="P12" s="237"/>
    </row>
    <row r="13" spans="3:18" x14ac:dyDescent="0.25">
      <c r="C13" s="237"/>
      <c r="D13" s="252" t="s">
        <v>1253</v>
      </c>
      <c r="E13" s="253"/>
      <c r="F13" s="253"/>
      <c r="G13" s="253"/>
      <c r="H13" s="253"/>
      <c r="I13" s="253"/>
      <c r="J13" s="253"/>
      <c r="K13" s="253"/>
      <c r="L13" s="253"/>
      <c r="M13" s="237"/>
      <c r="N13" s="387"/>
      <c r="O13" s="237"/>
      <c r="P13" s="237"/>
    </row>
    <row r="14" spans="3:18" ht="15" thickBot="1" x14ac:dyDescent="0.3">
      <c r="C14" s="237"/>
      <c r="D14" s="254" t="s">
        <v>1254</v>
      </c>
      <c r="E14" s="255"/>
      <c r="F14" s="255"/>
      <c r="G14" s="255"/>
      <c r="H14" s="255"/>
      <c r="I14" s="255"/>
      <c r="J14" s="255"/>
      <c r="K14" s="255"/>
      <c r="L14" s="255"/>
      <c r="M14" s="256"/>
      <c r="N14" s="388"/>
      <c r="O14" s="237"/>
      <c r="P14" s="237"/>
    </row>
    <row r="15" spans="3:18" ht="20.100000000000001" customHeight="1" thickBot="1" x14ac:dyDescent="0.3">
      <c r="C15" s="237"/>
      <c r="D15" s="237"/>
      <c r="E15" s="237"/>
      <c r="F15" s="237"/>
      <c r="G15" s="237"/>
      <c r="H15" s="237"/>
      <c r="I15" s="237"/>
      <c r="J15" s="237"/>
      <c r="K15" s="237"/>
      <c r="L15" s="237"/>
      <c r="M15" s="244" t="s">
        <v>1255</v>
      </c>
      <c r="N15" s="245">
        <f>N4</f>
        <v>2023</v>
      </c>
      <c r="O15" s="237"/>
      <c r="P15" s="237"/>
    </row>
    <row r="16" spans="3:18" ht="14.25" customHeight="1" x14ac:dyDescent="0.25">
      <c r="C16" s="237"/>
      <c r="D16" s="250" t="s">
        <v>1256</v>
      </c>
      <c r="E16" s="251"/>
      <c r="F16" s="251"/>
      <c r="G16" s="251"/>
      <c r="H16" s="251"/>
      <c r="I16" s="251"/>
      <c r="J16" s="251"/>
      <c r="K16" s="251"/>
      <c r="L16" s="251"/>
      <c r="M16" s="251"/>
      <c r="N16" s="378"/>
      <c r="O16" s="237"/>
      <c r="P16" s="237"/>
    </row>
    <row r="17" spans="3:16" ht="14.25" customHeight="1" thickBot="1" x14ac:dyDescent="0.3">
      <c r="C17" s="237"/>
      <c r="D17" s="257" t="s">
        <v>1257</v>
      </c>
      <c r="E17" s="256"/>
      <c r="F17" s="256"/>
      <c r="G17" s="256"/>
      <c r="H17" s="256"/>
      <c r="I17" s="256"/>
      <c r="J17" s="256"/>
      <c r="K17" s="256"/>
      <c r="L17" s="256"/>
      <c r="M17" s="256"/>
      <c r="N17" s="379"/>
      <c r="O17" s="237"/>
      <c r="P17" s="237"/>
    </row>
    <row r="18" spans="3:16" x14ac:dyDescent="0.25">
      <c r="C18" s="237"/>
      <c r="D18" s="237"/>
      <c r="E18" s="237"/>
      <c r="F18" s="237"/>
      <c r="G18" s="237"/>
      <c r="H18" s="237"/>
      <c r="I18" s="237"/>
      <c r="J18" s="237"/>
      <c r="K18" s="237"/>
      <c r="L18" s="237"/>
      <c r="M18" s="237"/>
      <c r="N18" s="237"/>
      <c r="O18" s="237"/>
      <c r="P18" s="237"/>
    </row>
    <row r="19" spans="3:16" x14ac:dyDescent="0.25">
      <c r="C19" s="237"/>
      <c r="D19" s="237"/>
      <c r="E19" s="237"/>
      <c r="F19" s="237"/>
      <c r="G19" s="237"/>
      <c r="H19" s="237"/>
      <c r="I19" s="237"/>
      <c r="J19" s="237"/>
      <c r="K19" s="237"/>
      <c r="L19" s="237"/>
      <c r="M19" s="237"/>
      <c r="N19" s="237"/>
      <c r="O19" s="237"/>
      <c r="P19" s="237"/>
    </row>
    <row r="20" spans="3:16" ht="15" x14ac:dyDescent="0.25">
      <c r="C20" s="243" t="s">
        <v>1258</v>
      </c>
      <c r="D20" s="243" t="s">
        <v>1259</v>
      </c>
      <c r="E20" s="237"/>
      <c r="F20" s="237"/>
      <c r="G20" s="237"/>
      <c r="H20" s="237"/>
      <c r="I20" s="237"/>
      <c r="J20" s="237"/>
      <c r="K20" s="237"/>
      <c r="L20" s="237"/>
      <c r="M20" s="237"/>
      <c r="N20" s="237"/>
      <c r="O20" s="237"/>
      <c r="P20" s="237"/>
    </row>
    <row r="21" spans="3:16" x14ac:dyDescent="0.25">
      <c r="C21" s="237"/>
      <c r="D21" s="237"/>
      <c r="E21" s="237"/>
      <c r="F21" s="237"/>
      <c r="G21" s="237"/>
      <c r="H21" s="237"/>
      <c r="I21" s="237"/>
      <c r="J21" s="237"/>
      <c r="K21" s="237"/>
      <c r="L21" s="237"/>
      <c r="M21" s="237"/>
      <c r="N21" s="237"/>
      <c r="O21" s="237"/>
      <c r="P21" s="237"/>
    </row>
    <row r="22" spans="3:16" ht="20.100000000000001" customHeight="1" thickBot="1" x14ac:dyDescent="0.3">
      <c r="C22" s="237"/>
      <c r="D22" s="258" t="s">
        <v>1260</v>
      </c>
      <c r="E22" s="397"/>
      <c r="F22" s="406"/>
      <c r="G22" s="397" t="s">
        <v>1261</v>
      </c>
      <c r="H22" s="259">
        <f>$N$11</f>
        <v>0</v>
      </c>
      <c r="I22" s="397"/>
      <c r="J22" s="397"/>
      <c r="K22" s="397" t="s">
        <v>1261</v>
      </c>
      <c r="L22" s="260"/>
      <c r="M22" s="261"/>
      <c r="N22" s="393">
        <f>IF(ISERROR($N$11/$N$10),0,$N$11/$N$10)</f>
        <v>0</v>
      </c>
      <c r="O22" s="237"/>
      <c r="P22" s="237"/>
    </row>
    <row r="23" spans="3:16" ht="20.100000000000001" customHeight="1" x14ac:dyDescent="0.25">
      <c r="C23" s="237"/>
      <c r="D23" s="262" t="s">
        <v>1262</v>
      </c>
      <c r="E23" s="398"/>
      <c r="F23" s="407"/>
      <c r="G23" s="398"/>
      <c r="H23" s="263">
        <f>$N$10</f>
        <v>0</v>
      </c>
      <c r="I23" s="398"/>
      <c r="J23" s="398"/>
      <c r="K23" s="398"/>
      <c r="L23" s="264"/>
      <c r="M23" s="265"/>
      <c r="N23" s="394"/>
      <c r="O23" s="237"/>
      <c r="P23" s="237"/>
    </row>
    <row r="24" spans="3:16" x14ac:dyDescent="0.25">
      <c r="C24" s="237"/>
      <c r="D24" s="237"/>
      <c r="E24" s="237"/>
      <c r="F24" s="237"/>
      <c r="G24" s="237"/>
      <c r="H24" s="237"/>
      <c r="I24" s="237"/>
      <c r="J24" s="237"/>
      <c r="K24" s="237"/>
      <c r="L24" s="237"/>
      <c r="M24" s="237"/>
      <c r="N24" s="237"/>
      <c r="O24" s="237"/>
      <c r="P24" s="237"/>
    </row>
    <row r="25" spans="3:16" x14ac:dyDescent="0.25">
      <c r="C25" s="237"/>
      <c r="D25" s="237"/>
      <c r="E25" s="237"/>
      <c r="F25" s="237"/>
      <c r="G25" s="237"/>
      <c r="H25" s="237"/>
      <c r="I25" s="237"/>
      <c r="J25" s="237"/>
      <c r="K25" s="237"/>
      <c r="L25" s="237"/>
      <c r="M25" s="237"/>
      <c r="N25" s="237"/>
      <c r="O25" s="237"/>
      <c r="P25" s="237"/>
    </row>
    <row r="26" spans="3:16" ht="15" x14ac:dyDescent="0.25">
      <c r="C26" s="243" t="s">
        <v>1263</v>
      </c>
      <c r="D26" s="243" t="s">
        <v>1264</v>
      </c>
      <c r="E26" s="237"/>
      <c r="F26" s="237"/>
      <c r="G26" s="237"/>
      <c r="H26" s="237"/>
      <c r="I26" s="237"/>
      <c r="J26" s="237"/>
      <c r="K26" s="237"/>
      <c r="L26" s="237"/>
      <c r="M26" s="237"/>
      <c r="N26" s="237"/>
      <c r="O26" s="237"/>
      <c r="P26" s="237"/>
    </row>
    <row r="27" spans="3:16" ht="15" x14ac:dyDescent="0.25">
      <c r="C27" s="243"/>
      <c r="D27" s="243"/>
      <c r="E27" s="237"/>
      <c r="F27" s="237"/>
      <c r="G27" s="237"/>
      <c r="H27" s="237"/>
      <c r="I27" s="237"/>
      <c r="J27" s="237"/>
      <c r="K27" s="237"/>
      <c r="L27" s="237"/>
      <c r="M27" s="237"/>
      <c r="N27" s="237"/>
      <c r="O27" s="237"/>
      <c r="P27" s="237"/>
    </row>
    <row r="28" spans="3:16" ht="14.25" customHeight="1" x14ac:dyDescent="0.25">
      <c r="C28" s="243"/>
      <c r="D28" s="243" t="s">
        <v>1265</v>
      </c>
      <c r="E28" s="237"/>
      <c r="F28" s="237"/>
      <c r="G28" s="237"/>
      <c r="H28" s="237"/>
      <c r="I28" s="237"/>
      <c r="J28" s="237"/>
      <c r="K28" s="237"/>
      <c r="L28" s="237"/>
      <c r="M28" s="237"/>
      <c r="N28" s="237"/>
      <c r="O28" s="237"/>
      <c r="P28" s="237"/>
    </row>
    <row r="29" spans="3:16" ht="20.100000000000001" customHeight="1" thickBot="1" x14ac:dyDescent="0.3">
      <c r="C29" s="237"/>
      <c r="D29" s="395" t="s">
        <v>1266</v>
      </c>
      <c r="E29" s="396"/>
      <c r="F29" s="396"/>
      <c r="G29" s="396"/>
      <c r="H29" s="396"/>
      <c r="I29" s="397" t="s">
        <v>1261</v>
      </c>
      <c r="J29" s="399">
        <f>$N$16</f>
        <v>0</v>
      </c>
      <c r="K29" s="399"/>
      <c r="L29" s="399"/>
      <c r="M29" s="400" t="s">
        <v>1261</v>
      </c>
      <c r="N29" s="402">
        <f>IF(ISERROR($N$16/$N$12),0,$N$16/$N$12)</f>
        <v>0</v>
      </c>
      <c r="O29" s="237"/>
      <c r="P29" s="237"/>
    </row>
    <row r="30" spans="3:16" ht="20.100000000000001" customHeight="1" x14ac:dyDescent="0.25">
      <c r="C30" s="237"/>
      <c r="D30" s="404" t="s">
        <v>1252</v>
      </c>
      <c r="E30" s="405"/>
      <c r="F30" s="405"/>
      <c r="G30" s="405"/>
      <c r="H30" s="405"/>
      <c r="I30" s="398"/>
      <c r="J30" s="266">
        <f>$N$12</f>
        <v>0</v>
      </c>
      <c r="K30" s="256"/>
      <c r="L30" s="256"/>
      <c r="M30" s="401"/>
      <c r="N30" s="403"/>
      <c r="O30" s="237"/>
      <c r="P30" s="237"/>
    </row>
    <row r="31" spans="3:16" ht="2.1" customHeight="1" x14ac:dyDescent="0.25">
      <c r="C31" s="237"/>
      <c r="D31" s="237"/>
      <c r="E31" s="237"/>
      <c r="F31" s="237"/>
      <c r="G31" s="237"/>
      <c r="H31" s="237"/>
      <c r="I31" s="237"/>
      <c r="J31" s="237"/>
      <c r="K31" s="237"/>
      <c r="L31" s="237"/>
      <c r="M31" s="237"/>
      <c r="N31" s="237"/>
      <c r="O31" s="237"/>
      <c r="P31" s="237"/>
    </row>
    <row r="32" spans="3:16" ht="14.25" customHeight="1" x14ac:dyDescent="0.25">
      <c r="C32" s="237"/>
      <c r="D32" s="243" t="s">
        <v>1267</v>
      </c>
      <c r="E32" s="237"/>
      <c r="F32" s="237"/>
      <c r="G32" s="237"/>
      <c r="H32" s="237"/>
      <c r="I32" s="237"/>
      <c r="J32" s="237"/>
      <c r="K32" s="237"/>
      <c r="L32" s="237"/>
      <c r="M32" s="237"/>
      <c r="N32" s="237"/>
      <c r="O32" s="237"/>
      <c r="P32" s="237"/>
    </row>
    <row r="33" spans="3:16" ht="20.100000000000001" customHeight="1" x14ac:dyDescent="0.25">
      <c r="C33" s="237"/>
      <c r="D33" s="390" t="s">
        <v>1268</v>
      </c>
      <c r="E33" s="391"/>
      <c r="F33" s="391"/>
      <c r="G33" s="391"/>
      <c r="H33" s="392"/>
      <c r="I33" s="390" t="s">
        <v>1269</v>
      </c>
      <c r="J33" s="391"/>
      <c r="K33" s="391"/>
      <c r="L33" s="391"/>
      <c r="M33" s="391"/>
      <c r="N33" s="391"/>
      <c r="O33" s="391"/>
      <c r="P33" s="392"/>
    </row>
    <row r="34" spans="3:16" ht="20.100000000000001" customHeight="1" x14ac:dyDescent="0.25">
      <c r="C34" s="237"/>
      <c r="D34" s="381" t="s">
        <v>1270</v>
      </c>
      <c r="E34" s="381"/>
      <c r="F34" s="381"/>
      <c r="G34" s="381"/>
      <c r="H34" s="267" t="s">
        <v>1271</v>
      </c>
      <c r="I34" s="381" t="s">
        <v>1270</v>
      </c>
      <c r="J34" s="381"/>
      <c r="K34" s="381"/>
      <c r="L34" s="381"/>
      <c r="M34" s="381"/>
      <c r="N34" s="381"/>
      <c r="O34" s="381"/>
      <c r="P34" s="267" t="s">
        <v>1271</v>
      </c>
    </row>
    <row r="35" spans="3:16" ht="20.100000000000001" customHeight="1" x14ac:dyDescent="0.25">
      <c r="C35" s="237"/>
      <c r="D35" s="408" t="s">
        <v>1272</v>
      </c>
      <c r="E35" s="408"/>
      <c r="F35" s="408"/>
      <c r="G35" s="408"/>
      <c r="H35" s="409">
        <f>$N$22</f>
        <v>0</v>
      </c>
      <c r="I35" s="412">
        <v>20822</v>
      </c>
      <c r="J35" s="412"/>
      <c r="K35" s="412"/>
      <c r="L35" s="412"/>
      <c r="M35" s="412"/>
      <c r="N35" s="412"/>
      <c r="O35" s="412"/>
      <c r="P35" s="402">
        <f>IF($H$35=0%,0,IF($N$22&gt;=7.5%,$I$35,IF($N$22&gt;=5%,8329+($N$22*166576),IF($N$22&lt;5%,$I$37))))</f>
        <v>0</v>
      </c>
    </row>
    <row r="36" spans="3:16" ht="20.100000000000001" customHeight="1" x14ac:dyDescent="0.25">
      <c r="C36" s="237"/>
      <c r="D36" s="408" t="s">
        <v>1273</v>
      </c>
      <c r="E36" s="408"/>
      <c r="F36" s="408"/>
      <c r="G36" s="408"/>
      <c r="H36" s="410"/>
      <c r="I36" s="414" t="s">
        <v>1384</v>
      </c>
      <c r="J36" s="414"/>
      <c r="K36" s="414"/>
      <c r="L36" s="414"/>
      <c r="M36" s="414"/>
      <c r="N36" s="414"/>
      <c r="O36" s="414"/>
      <c r="P36" s="413"/>
    </row>
    <row r="37" spans="3:16" ht="20.100000000000001" customHeight="1" x14ac:dyDescent="0.25">
      <c r="C37" s="237"/>
      <c r="D37" s="408" t="s">
        <v>1274</v>
      </c>
      <c r="E37" s="408"/>
      <c r="F37" s="408"/>
      <c r="G37" s="408"/>
      <c r="H37" s="411"/>
      <c r="I37" s="412">
        <v>16658</v>
      </c>
      <c r="J37" s="412"/>
      <c r="K37" s="412"/>
      <c r="L37" s="412"/>
      <c r="M37" s="412"/>
      <c r="N37" s="412"/>
      <c r="O37" s="412"/>
      <c r="P37" s="403"/>
    </row>
    <row r="38" spans="3:16" ht="35.25" customHeight="1" x14ac:dyDescent="0.25">
      <c r="C38" s="237"/>
      <c r="D38" s="389" t="s">
        <v>1275</v>
      </c>
      <c r="E38" s="389"/>
      <c r="F38" s="389"/>
      <c r="G38" s="389"/>
      <c r="H38" s="389"/>
      <c r="I38" s="389"/>
      <c r="J38" s="389"/>
      <c r="K38" s="389"/>
      <c r="L38" s="389"/>
      <c r="M38" s="389"/>
      <c r="N38" s="389"/>
      <c r="O38" s="237"/>
      <c r="P38" s="237"/>
    </row>
    <row r="39" spans="3:16" ht="20.100000000000001" customHeight="1" x14ac:dyDescent="0.25">
      <c r="C39" s="237"/>
      <c r="D39" s="268" t="s">
        <v>1276</v>
      </c>
      <c r="E39" s="247"/>
      <c r="F39" s="247"/>
      <c r="G39" s="247"/>
      <c r="H39" s="247"/>
      <c r="I39" s="247"/>
      <c r="J39" s="247"/>
      <c r="K39" s="247"/>
      <c r="L39" s="247"/>
      <c r="M39" s="269"/>
      <c r="N39" s="270">
        <f>MIN($N$29,$P$35)</f>
        <v>0</v>
      </c>
      <c r="O39" s="237"/>
      <c r="P39" s="237"/>
    </row>
    <row r="40" spans="3:16" x14ac:dyDescent="0.25">
      <c r="C40" s="237"/>
      <c r="D40" s="237"/>
      <c r="E40" s="237"/>
      <c r="F40" s="237"/>
      <c r="G40" s="237"/>
      <c r="H40" s="237"/>
      <c r="I40" s="237"/>
      <c r="J40" s="237"/>
      <c r="K40" s="237"/>
      <c r="L40" s="237"/>
      <c r="M40" s="237"/>
      <c r="N40" s="237"/>
      <c r="O40" s="237"/>
      <c r="P40" s="237"/>
    </row>
    <row r="41" spans="3:16" ht="15" x14ac:dyDescent="0.25">
      <c r="C41" s="243" t="s">
        <v>1277</v>
      </c>
      <c r="D41" s="243" t="s">
        <v>1278</v>
      </c>
      <c r="E41" s="237"/>
      <c r="F41" s="237"/>
      <c r="G41" s="237"/>
      <c r="H41" s="237"/>
      <c r="I41" s="237"/>
      <c r="J41" s="237"/>
      <c r="K41" s="237"/>
      <c r="L41" s="237"/>
      <c r="M41" s="237"/>
      <c r="N41" s="237"/>
      <c r="O41" s="237"/>
      <c r="P41" s="237"/>
    </row>
    <row r="42" spans="3:16" x14ac:dyDescent="0.25">
      <c r="C42" s="237"/>
      <c r="D42" s="237"/>
      <c r="E42" s="237"/>
      <c r="F42" s="237"/>
      <c r="G42" s="237"/>
      <c r="H42" s="237"/>
      <c r="I42" s="237"/>
      <c r="J42" s="237"/>
      <c r="K42" s="237"/>
      <c r="L42" s="237"/>
      <c r="M42" s="237"/>
      <c r="N42" s="237"/>
      <c r="O42" s="237"/>
      <c r="P42" s="237"/>
    </row>
    <row r="43" spans="3:16" ht="20.100000000000001" customHeight="1" x14ac:dyDescent="0.25">
      <c r="C43" s="237"/>
      <c r="D43" s="390" t="s">
        <v>1268</v>
      </c>
      <c r="E43" s="391"/>
      <c r="F43" s="391"/>
      <c r="G43" s="391"/>
      <c r="H43" s="392"/>
      <c r="I43" s="415" t="s">
        <v>1279</v>
      </c>
      <c r="J43" s="416"/>
      <c r="K43" s="416"/>
      <c r="L43" s="416"/>
      <c r="M43" s="416"/>
      <c r="N43" s="417"/>
      <c r="O43" s="237"/>
      <c r="P43" s="237"/>
    </row>
    <row r="44" spans="3:16" ht="20.100000000000001" customHeight="1" x14ac:dyDescent="0.25">
      <c r="C44" s="237"/>
      <c r="D44" s="381" t="s">
        <v>1270</v>
      </c>
      <c r="E44" s="381"/>
      <c r="F44" s="381"/>
      <c r="G44" s="381"/>
      <c r="H44" s="267" t="s">
        <v>1271</v>
      </c>
      <c r="I44" s="415" t="s">
        <v>1270</v>
      </c>
      <c r="J44" s="416"/>
      <c r="K44" s="416"/>
      <c r="L44" s="416"/>
      <c r="M44" s="417"/>
      <c r="N44" s="267" t="s">
        <v>1271</v>
      </c>
      <c r="O44" s="237"/>
      <c r="P44" s="237"/>
    </row>
    <row r="45" spans="3:16" ht="20.100000000000001" customHeight="1" x14ac:dyDescent="0.25">
      <c r="C45" s="237"/>
      <c r="D45" s="408" t="s">
        <v>1272</v>
      </c>
      <c r="E45" s="408"/>
      <c r="F45" s="408"/>
      <c r="G45" s="408"/>
      <c r="H45" s="409">
        <f>$N$22</f>
        <v>0</v>
      </c>
      <c r="I45" s="418">
        <v>0.45</v>
      </c>
      <c r="J45" s="419"/>
      <c r="K45" s="419"/>
      <c r="L45" s="419"/>
      <c r="M45" s="420"/>
      <c r="N45" s="421">
        <f>IF(H45=0%,0,IF($N$22&gt;=7.5%,$I$45,IF($N$22&gt;=5%,$I$46,IF($N$22&lt;5%,$I$47))))</f>
        <v>0</v>
      </c>
      <c r="O45" s="237"/>
      <c r="P45" s="237"/>
    </row>
    <row r="46" spans="3:16" ht="20.100000000000001" customHeight="1" x14ac:dyDescent="0.25">
      <c r="C46" s="237"/>
      <c r="D46" s="408" t="s">
        <v>1273</v>
      </c>
      <c r="E46" s="408"/>
      <c r="F46" s="408"/>
      <c r="G46" s="408"/>
      <c r="H46" s="410"/>
      <c r="I46" s="418">
        <v>0.3</v>
      </c>
      <c r="J46" s="419"/>
      <c r="K46" s="419"/>
      <c r="L46" s="419"/>
      <c r="M46" s="420"/>
      <c r="N46" s="422"/>
      <c r="O46" s="237"/>
      <c r="P46" s="237"/>
    </row>
    <row r="47" spans="3:16" ht="20.100000000000001" customHeight="1" x14ac:dyDescent="0.25">
      <c r="C47" s="237"/>
      <c r="D47" s="408" t="s">
        <v>1274</v>
      </c>
      <c r="E47" s="408"/>
      <c r="F47" s="408"/>
      <c r="G47" s="408"/>
      <c r="H47" s="411"/>
      <c r="I47" s="418">
        <v>0.15</v>
      </c>
      <c r="J47" s="419"/>
      <c r="K47" s="419"/>
      <c r="L47" s="419"/>
      <c r="M47" s="420"/>
      <c r="N47" s="423"/>
      <c r="O47" s="237"/>
      <c r="P47" s="237"/>
    </row>
    <row r="48" spans="3:16" ht="2.1" customHeight="1" x14ac:dyDescent="0.25">
      <c r="C48" s="237"/>
      <c r="D48" s="237"/>
      <c r="E48" s="237"/>
      <c r="F48" s="237"/>
      <c r="G48" s="237"/>
      <c r="H48" s="237"/>
      <c r="I48" s="237"/>
      <c r="J48" s="237"/>
      <c r="K48" s="237"/>
      <c r="L48" s="237"/>
      <c r="M48" s="237"/>
      <c r="N48" s="237"/>
      <c r="O48" s="237"/>
      <c r="P48" s="237"/>
    </row>
    <row r="49" spans="3:16" ht="20.100000000000001" customHeight="1" x14ac:dyDescent="0.25">
      <c r="C49" s="237"/>
      <c r="D49" s="268" t="s">
        <v>1280</v>
      </c>
      <c r="E49" s="247"/>
      <c r="F49" s="247"/>
      <c r="G49" s="247"/>
      <c r="H49" s="247"/>
      <c r="I49" s="247"/>
      <c r="J49" s="247"/>
      <c r="K49" s="247"/>
      <c r="L49" s="247"/>
      <c r="M49" s="269"/>
      <c r="N49" s="271">
        <f>N45</f>
        <v>0</v>
      </c>
      <c r="O49" s="237"/>
      <c r="P49" s="237"/>
    </row>
    <row r="50" spans="3:16" x14ac:dyDescent="0.25">
      <c r="C50" s="237"/>
      <c r="D50" s="237"/>
      <c r="E50" s="237"/>
      <c r="F50" s="237"/>
      <c r="G50" s="237"/>
      <c r="H50" s="237"/>
      <c r="I50" s="237"/>
      <c r="J50" s="237"/>
      <c r="K50" s="237"/>
      <c r="L50" s="237"/>
      <c r="M50" s="237"/>
      <c r="N50" s="237"/>
      <c r="O50" s="237"/>
      <c r="P50" s="237"/>
    </row>
    <row r="51" spans="3:16" ht="15" x14ac:dyDescent="0.25">
      <c r="C51" s="243" t="s">
        <v>1281</v>
      </c>
      <c r="D51" s="243" t="s">
        <v>1282</v>
      </c>
      <c r="E51" s="237"/>
      <c r="F51" s="237"/>
      <c r="G51" s="237"/>
      <c r="H51" s="237"/>
      <c r="I51" s="237"/>
      <c r="J51" s="237"/>
      <c r="K51" s="237"/>
      <c r="L51" s="237"/>
      <c r="M51" s="237"/>
      <c r="N51" s="237"/>
      <c r="O51" s="237"/>
      <c r="P51" s="237"/>
    </row>
    <row r="52" spans="3:16" x14ac:dyDescent="0.25">
      <c r="C52" s="237"/>
      <c r="D52" s="237"/>
      <c r="E52" s="237"/>
      <c r="F52" s="237"/>
      <c r="G52" s="237"/>
      <c r="H52" s="237"/>
      <c r="I52" s="237"/>
      <c r="J52" s="237"/>
      <c r="K52" s="237"/>
      <c r="L52" s="237"/>
      <c r="M52" s="237"/>
      <c r="N52" s="237"/>
      <c r="O52" s="237"/>
      <c r="P52" s="237"/>
    </row>
    <row r="53" spans="3:16" x14ac:dyDescent="0.25">
      <c r="C53" s="237"/>
      <c r="D53" s="246" t="s">
        <v>1283</v>
      </c>
      <c r="E53" s="247"/>
      <c r="F53" s="247"/>
      <c r="G53" s="247"/>
      <c r="H53" s="247"/>
      <c r="I53" s="247"/>
      <c r="J53" s="247"/>
      <c r="K53" s="247"/>
      <c r="L53" s="247"/>
      <c r="M53" s="269"/>
      <c r="N53" s="272">
        <v>1353</v>
      </c>
      <c r="O53" s="237"/>
      <c r="P53" s="237"/>
    </row>
    <row r="54" spans="3:16" ht="2.1" customHeight="1" x14ac:dyDescent="0.25">
      <c r="C54" s="237"/>
      <c r="D54" s="237"/>
      <c r="E54" s="237"/>
      <c r="F54" s="237"/>
      <c r="G54" s="237"/>
      <c r="H54" s="237"/>
      <c r="I54" s="237"/>
      <c r="J54" s="237"/>
      <c r="K54" s="237"/>
      <c r="L54" s="237"/>
      <c r="M54" s="237"/>
      <c r="N54" s="237"/>
      <c r="O54" s="237"/>
      <c r="P54" s="237"/>
    </row>
    <row r="55" spans="3:16" ht="20.100000000000001" customHeight="1" thickBot="1" x14ac:dyDescent="0.3">
      <c r="C55" s="237"/>
      <c r="D55" s="258" t="s">
        <v>1260</v>
      </c>
      <c r="E55" s="397" t="s">
        <v>1284</v>
      </c>
      <c r="F55" s="426" t="s">
        <v>1285</v>
      </c>
      <c r="G55" s="426"/>
      <c r="H55" s="426"/>
      <c r="I55" s="426"/>
      <c r="J55" s="426"/>
      <c r="K55" s="397" t="s">
        <v>1284</v>
      </c>
      <c r="L55" s="397" t="s">
        <v>1276</v>
      </c>
      <c r="M55" s="397"/>
      <c r="N55" s="397"/>
      <c r="O55" s="397"/>
      <c r="P55" s="424" t="s">
        <v>1261</v>
      </c>
    </row>
    <row r="56" spans="3:16" ht="20.100000000000001" customHeight="1" x14ac:dyDescent="0.25">
      <c r="C56" s="237"/>
      <c r="D56" s="262" t="s">
        <v>1262</v>
      </c>
      <c r="E56" s="398"/>
      <c r="F56" s="427"/>
      <c r="G56" s="427"/>
      <c r="H56" s="427"/>
      <c r="I56" s="427"/>
      <c r="J56" s="427"/>
      <c r="K56" s="398"/>
      <c r="L56" s="398"/>
      <c r="M56" s="398"/>
      <c r="N56" s="398"/>
      <c r="O56" s="398"/>
      <c r="P56" s="425"/>
    </row>
    <row r="57" spans="3:16" ht="2.1" customHeight="1" x14ac:dyDescent="0.25">
      <c r="C57" s="237"/>
      <c r="D57" s="237"/>
      <c r="E57" s="237"/>
      <c r="F57" s="237"/>
      <c r="G57" s="237"/>
      <c r="H57" s="237"/>
      <c r="I57" s="237"/>
      <c r="J57" s="237"/>
      <c r="K57" s="237"/>
      <c r="L57" s="237"/>
      <c r="M57" s="237"/>
      <c r="N57" s="237"/>
      <c r="O57" s="237"/>
      <c r="P57" s="237"/>
    </row>
    <row r="58" spans="3:16" ht="20.100000000000001" customHeight="1" thickBot="1" x14ac:dyDescent="0.3">
      <c r="C58" s="237"/>
      <c r="D58" s="273">
        <f>$N$11</f>
        <v>0</v>
      </c>
      <c r="E58" s="397" t="s">
        <v>1284</v>
      </c>
      <c r="F58" s="426">
        <f>$N$49</f>
        <v>0</v>
      </c>
      <c r="G58" s="426"/>
      <c r="H58" s="426"/>
      <c r="I58" s="426"/>
      <c r="J58" s="426"/>
      <c r="K58" s="397" t="s">
        <v>1284</v>
      </c>
      <c r="L58" s="428">
        <f>$N$39</f>
        <v>0</v>
      </c>
      <c r="M58" s="397"/>
      <c r="N58" s="397"/>
      <c r="O58" s="397"/>
      <c r="P58" s="424" t="s">
        <v>1261</v>
      </c>
    </row>
    <row r="59" spans="3:16" ht="20.100000000000001" customHeight="1" x14ac:dyDescent="0.25">
      <c r="C59" s="237"/>
      <c r="D59" s="274">
        <f>$N$10</f>
        <v>0</v>
      </c>
      <c r="E59" s="398"/>
      <c r="F59" s="427"/>
      <c r="G59" s="427"/>
      <c r="H59" s="427"/>
      <c r="I59" s="427"/>
      <c r="J59" s="427"/>
      <c r="K59" s="398"/>
      <c r="L59" s="398"/>
      <c r="M59" s="398"/>
      <c r="N59" s="398"/>
      <c r="O59" s="398"/>
      <c r="P59" s="425"/>
    </row>
    <row r="60" spans="3:16" ht="2.1" customHeight="1" x14ac:dyDescent="0.25">
      <c r="C60" s="237"/>
      <c r="D60" s="237"/>
      <c r="E60" s="237"/>
      <c r="F60" s="237"/>
      <c r="G60" s="237"/>
      <c r="H60" s="237"/>
      <c r="I60" s="237"/>
      <c r="J60" s="237"/>
      <c r="K60" s="237"/>
      <c r="L60" s="237"/>
      <c r="M60" s="237"/>
      <c r="N60" s="237"/>
      <c r="O60" s="237"/>
      <c r="P60" s="237"/>
    </row>
    <row r="61" spans="3:16" ht="20.100000000000001" customHeight="1" x14ac:dyDescent="0.25">
      <c r="C61" s="237"/>
      <c r="D61" s="275" t="s">
        <v>1286</v>
      </c>
      <c r="E61" s="247"/>
      <c r="F61" s="247"/>
      <c r="G61" s="247"/>
      <c r="H61" s="247"/>
      <c r="I61" s="247"/>
      <c r="J61" s="247"/>
      <c r="K61" s="247"/>
      <c r="L61" s="247"/>
      <c r="M61" s="269"/>
      <c r="N61" s="276">
        <f>IF(ISERROR(($D$58/$D$59)*$F$58*$L$58),0,($D$58/$D$59)*$F$58*$L$58)</f>
        <v>0</v>
      </c>
      <c r="O61" s="237"/>
      <c r="P61" s="237"/>
    </row>
    <row r="62" spans="3:16" ht="20.100000000000001" customHeight="1" x14ac:dyDescent="0.25">
      <c r="C62" s="237"/>
      <c r="D62" s="268" t="s">
        <v>1287</v>
      </c>
      <c r="E62" s="247"/>
      <c r="F62" s="247"/>
      <c r="G62" s="247"/>
      <c r="H62" s="247"/>
      <c r="I62" s="247"/>
      <c r="J62" s="247"/>
      <c r="K62" s="247"/>
      <c r="L62" s="247"/>
      <c r="M62" s="269"/>
      <c r="N62" s="277">
        <f>MIN($N$61,$N$53)</f>
        <v>0</v>
      </c>
      <c r="O62" s="237"/>
      <c r="P62" s="237"/>
    </row>
    <row r="63" spans="3:16" x14ac:dyDescent="0.25">
      <c r="C63" s="237"/>
      <c r="D63" s="237"/>
      <c r="E63" s="237"/>
      <c r="F63" s="237"/>
      <c r="G63" s="237"/>
      <c r="H63" s="237"/>
      <c r="I63" s="237"/>
      <c r="J63" s="237"/>
      <c r="K63" s="237"/>
      <c r="L63" s="237"/>
      <c r="M63" s="237"/>
      <c r="N63" s="237"/>
      <c r="O63" s="237"/>
      <c r="P63" s="237"/>
    </row>
    <row r="64" spans="3:16" ht="15" x14ac:dyDescent="0.25">
      <c r="C64" s="243" t="s">
        <v>1288</v>
      </c>
      <c r="D64" s="243" t="s">
        <v>1289</v>
      </c>
      <c r="E64" s="237"/>
      <c r="F64" s="237"/>
      <c r="G64" s="429">
        <f>$N$4</f>
        <v>2023</v>
      </c>
      <c r="H64" s="429"/>
      <c r="I64" s="237"/>
      <c r="J64" s="237"/>
      <c r="K64" s="237"/>
      <c r="L64" s="237"/>
      <c r="M64" s="237"/>
      <c r="N64" s="237"/>
      <c r="O64" s="237"/>
      <c r="P64" s="237"/>
    </row>
    <row r="65" spans="3:16" x14ac:dyDescent="0.25">
      <c r="C65" s="237"/>
      <c r="D65" s="237"/>
      <c r="E65" s="237"/>
      <c r="F65" s="237"/>
      <c r="G65" s="237"/>
      <c r="H65" s="237"/>
      <c r="I65" s="237"/>
      <c r="J65" s="237"/>
      <c r="K65" s="237"/>
      <c r="L65" s="237"/>
      <c r="M65" s="237"/>
      <c r="N65" s="237"/>
      <c r="O65" s="237"/>
      <c r="P65" s="237"/>
    </row>
    <row r="66" spans="3:16" ht="20.100000000000001" customHeight="1" x14ac:dyDescent="0.25">
      <c r="C66" s="237"/>
      <c r="D66" s="250" t="s">
        <v>1286</v>
      </c>
      <c r="E66" s="251"/>
      <c r="F66" s="251"/>
      <c r="G66" s="251"/>
      <c r="H66" s="251"/>
      <c r="I66" s="251"/>
      <c r="J66" s="251"/>
      <c r="K66" s="251"/>
      <c r="L66" s="251"/>
      <c r="M66" s="251"/>
      <c r="N66" s="278">
        <f>$N$62</f>
        <v>0</v>
      </c>
      <c r="O66" s="237"/>
      <c r="P66" s="237"/>
    </row>
    <row r="67" spans="3:16" ht="20.100000000000001" customHeight="1" thickBot="1" x14ac:dyDescent="0.3">
      <c r="C67" s="237"/>
      <c r="D67" s="279" t="s">
        <v>1252</v>
      </c>
      <c r="E67" s="280"/>
      <c r="F67" s="280"/>
      <c r="G67" s="280"/>
      <c r="H67" s="280"/>
      <c r="I67" s="280"/>
      <c r="J67" s="280"/>
      <c r="K67" s="280"/>
      <c r="L67" s="280"/>
      <c r="M67" s="280" t="s">
        <v>1284</v>
      </c>
      <c r="N67" s="281">
        <f>$N$12</f>
        <v>0</v>
      </c>
      <c r="O67" s="237"/>
      <c r="P67" s="237"/>
    </row>
    <row r="68" spans="3:16" ht="20.100000000000001" customHeight="1" x14ac:dyDescent="0.25">
      <c r="C68" s="237"/>
      <c r="D68" s="282" t="s">
        <v>1289</v>
      </c>
      <c r="E68" s="283"/>
      <c r="F68" s="283"/>
      <c r="G68" s="256"/>
      <c r="H68" s="284">
        <f>$N$4</f>
        <v>2023</v>
      </c>
      <c r="I68" s="283"/>
      <c r="J68" s="283"/>
      <c r="K68" s="285"/>
      <c r="L68" s="283"/>
      <c r="M68" s="283" t="s">
        <v>1261</v>
      </c>
      <c r="N68" s="286">
        <f>IF(ISERROR($N$62*$N$12),0,$N$62*$N$12)</f>
        <v>0</v>
      </c>
      <c r="O68" s="237"/>
      <c r="P68" s="237"/>
    </row>
  </sheetData>
  <sheetProtection sheet="1" objects="1" scenarios="1"/>
  <mergeCells count="55">
    <mergeCell ref="G64:H64"/>
    <mergeCell ref="E55:E56"/>
    <mergeCell ref="F55:J56"/>
    <mergeCell ref="K55:K56"/>
    <mergeCell ref="L55:O56"/>
    <mergeCell ref="P55:P56"/>
    <mergeCell ref="E58:E59"/>
    <mergeCell ref="F58:J59"/>
    <mergeCell ref="K58:K59"/>
    <mergeCell ref="L58:O59"/>
    <mergeCell ref="P58:P59"/>
    <mergeCell ref="I43:N43"/>
    <mergeCell ref="D45:G45"/>
    <mergeCell ref="H45:H47"/>
    <mergeCell ref="I45:M45"/>
    <mergeCell ref="N45:N47"/>
    <mergeCell ref="D46:G46"/>
    <mergeCell ref="I46:M46"/>
    <mergeCell ref="D47:G47"/>
    <mergeCell ref="I47:M47"/>
    <mergeCell ref="D44:G44"/>
    <mergeCell ref="I44:M44"/>
    <mergeCell ref="I33:P33"/>
    <mergeCell ref="D34:G34"/>
    <mergeCell ref="I34:O34"/>
    <mergeCell ref="D35:G35"/>
    <mergeCell ref="H35:H37"/>
    <mergeCell ref="I35:O35"/>
    <mergeCell ref="P35:P37"/>
    <mergeCell ref="D36:G36"/>
    <mergeCell ref="I36:O36"/>
    <mergeCell ref="D37:G37"/>
    <mergeCell ref="I37:O37"/>
    <mergeCell ref="D38:N38"/>
    <mergeCell ref="D43:H43"/>
    <mergeCell ref="N22:N23"/>
    <mergeCell ref="D29:H29"/>
    <mergeCell ref="I29:I30"/>
    <mergeCell ref="J29:L29"/>
    <mergeCell ref="M29:M30"/>
    <mergeCell ref="N29:N30"/>
    <mergeCell ref="D30:H30"/>
    <mergeCell ref="E22:E23"/>
    <mergeCell ref="F22:F23"/>
    <mergeCell ref="G22:G23"/>
    <mergeCell ref="I22:I23"/>
    <mergeCell ref="J22:J23"/>
    <mergeCell ref="K22:K23"/>
    <mergeCell ref="D33:H33"/>
    <mergeCell ref="N16:N17"/>
    <mergeCell ref="D4:G5"/>
    <mergeCell ref="N4:O4"/>
    <mergeCell ref="H5:M5"/>
    <mergeCell ref="N5:O5"/>
    <mergeCell ref="N12:N14"/>
  </mergeCells>
  <pageMargins left="0.70866141732283472" right="0.70866141732283472" top="0.74803149606299213" bottom="0.74803149606299213" header="0.31496062992125984" footer="0.31496062992125984"/>
  <pageSetup paperSize="9" scale="65"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1C1D4-01A6-4289-88FF-3F95351F54F0}">
  <dimension ref="C1:R42"/>
  <sheetViews>
    <sheetView showGridLines="0" zoomScaleNormal="100" workbookViewId="0">
      <selection activeCell="R2" sqref="R2"/>
    </sheetView>
  </sheetViews>
  <sheetFormatPr baseColWidth="10" defaultRowHeight="14.25" x14ac:dyDescent="0.25"/>
  <cols>
    <col min="1" max="1" width="11.42578125" style="54"/>
    <col min="2" max="2" width="4.42578125" style="54" customWidth="1"/>
    <col min="3" max="3" width="11.42578125" style="54"/>
    <col min="4" max="4" width="24.42578125" style="54" customWidth="1"/>
    <col min="5" max="5" width="3" style="54" customWidth="1"/>
    <col min="6" max="6" width="4.85546875" style="54" customWidth="1"/>
    <col min="7" max="7" width="3" style="54" customWidth="1"/>
    <col min="8" max="8" width="11.42578125" style="54" customWidth="1"/>
    <col min="9" max="9" width="3" style="54" customWidth="1"/>
    <col min="10" max="10" width="7" style="54" customWidth="1"/>
    <col min="11" max="12" width="3" style="54" customWidth="1"/>
    <col min="13" max="13" width="4.7109375" style="54" customWidth="1"/>
    <col min="14" max="14" width="15.7109375" style="54" customWidth="1"/>
    <col min="15" max="15" width="3" style="54" customWidth="1"/>
    <col min="16" max="16" width="13.28515625" style="54" customWidth="1"/>
    <col min="17" max="257" width="11.42578125" style="54"/>
    <col min="258" max="258" width="4.42578125" style="54" customWidth="1"/>
    <col min="259" max="259" width="11.42578125" style="54"/>
    <col min="260" max="260" width="24.42578125" style="54" customWidth="1"/>
    <col min="261" max="261" width="3" style="54" customWidth="1"/>
    <col min="262" max="262" width="4.85546875" style="54" customWidth="1"/>
    <col min="263" max="263" width="3" style="54" customWidth="1"/>
    <col min="264" max="264" width="11.42578125" style="54"/>
    <col min="265" max="265" width="3" style="54" customWidth="1"/>
    <col min="266" max="266" width="7" style="54" customWidth="1"/>
    <col min="267" max="268" width="3" style="54" customWidth="1"/>
    <col min="269" max="269" width="4.7109375" style="54" customWidth="1"/>
    <col min="270" max="270" width="15.7109375" style="54" customWidth="1"/>
    <col min="271" max="271" width="3" style="54" customWidth="1"/>
    <col min="272" max="272" width="13.28515625" style="54" customWidth="1"/>
    <col min="273" max="513" width="11.42578125" style="54"/>
    <col min="514" max="514" width="4.42578125" style="54" customWidth="1"/>
    <col min="515" max="515" width="11.42578125" style="54"/>
    <col min="516" max="516" width="24.42578125" style="54" customWidth="1"/>
    <col min="517" max="517" width="3" style="54" customWidth="1"/>
    <col min="518" max="518" width="4.85546875" style="54" customWidth="1"/>
    <col min="519" max="519" width="3" style="54" customWidth="1"/>
    <col min="520" max="520" width="11.42578125" style="54"/>
    <col min="521" max="521" width="3" style="54" customWidth="1"/>
    <col min="522" max="522" width="7" style="54" customWidth="1"/>
    <col min="523" max="524" width="3" style="54" customWidth="1"/>
    <col min="525" max="525" width="4.7109375" style="54" customWidth="1"/>
    <col min="526" max="526" width="15.7109375" style="54" customWidth="1"/>
    <col min="527" max="527" width="3" style="54" customWidth="1"/>
    <col min="528" max="528" width="13.28515625" style="54" customWidth="1"/>
    <col min="529" max="769" width="11.42578125" style="54"/>
    <col min="770" max="770" width="4.42578125" style="54" customWidth="1"/>
    <col min="771" max="771" width="11.42578125" style="54"/>
    <col min="772" max="772" width="24.42578125" style="54" customWidth="1"/>
    <col min="773" max="773" width="3" style="54" customWidth="1"/>
    <col min="774" max="774" width="4.85546875" style="54" customWidth="1"/>
    <col min="775" max="775" width="3" style="54" customWidth="1"/>
    <col min="776" max="776" width="11.42578125" style="54"/>
    <col min="777" max="777" width="3" style="54" customWidth="1"/>
    <col min="778" max="778" width="7" style="54" customWidth="1"/>
    <col min="779" max="780" width="3" style="54" customWidth="1"/>
    <col min="781" max="781" width="4.7109375" style="54" customWidth="1"/>
    <col min="782" max="782" width="15.7109375" style="54" customWidth="1"/>
    <col min="783" max="783" width="3" style="54" customWidth="1"/>
    <col min="784" max="784" width="13.28515625" style="54" customWidth="1"/>
    <col min="785" max="1025" width="11.42578125" style="54"/>
    <col min="1026" max="1026" width="4.42578125" style="54" customWidth="1"/>
    <col min="1027" max="1027" width="11.42578125" style="54"/>
    <col min="1028" max="1028" width="24.42578125" style="54" customWidth="1"/>
    <col min="1029" max="1029" width="3" style="54" customWidth="1"/>
    <col min="1030" max="1030" width="4.85546875" style="54" customWidth="1"/>
    <col min="1031" max="1031" width="3" style="54" customWidth="1"/>
    <col min="1032" max="1032" width="11.42578125" style="54"/>
    <col min="1033" max="1033" width="3" style="54" customWidth="1"/>
    <col min="1034" max="1034" width="7" style="54" customWidth="1"/>
    <col min="1035" max="1036" width="3" style="54" customWidth="1"/>
    <col min="1037" max="1037" width="4.7109375" style="54" customWidth="1"/>
    <col min="1038" max="1038" width="15.7109375" style="54" customWidth="1"/>
    <col min="1039" max="1039" width="3" style="54" customWidth="1"/>
    <col min="1040" max="1040" width="13.28515625" style="54" customWidth="1"/>
    <col min="1041" max="1281" width="11.42578125" style="54"/>
    <col min="1282" max="1282" width="4.42578125" style="54" customWidth="1"/>
    <col min="1283" max="1283" width="11.42578125" style="54"/>
    <col min="1284" max="1284" width="24.42578125" style="54" customWidth="1"/>
    <col min="1285" max="1285" width="3" style="54" customWidth="1"/>
    <col min="1286" max="1286" width="4.85546875" style="54" customWidth="1"/>
    <col min="1287" max="1287" width="3" style="54" customWidth="1"/>
    <col min="1288" max="1288" width="11.42578125" style="54"/>
    <col min="1289" max="1289" width="3" style="54" customWidth="1"/>
    <col min="1290" max="1290" width="7" style="54" customWidth="1"/>
    <col min="1291" max="1292" width="3" style="54" customWidth="1"/>
    <col min="1293" max="1293" width="4.7109375" style="54" customWidth="1"/>
    <col min="1294" max="1294" width="15.7109375" style="54" customWidth="1"/>
    <col min="1295" max="1295" width="3" style="54" customWidth="1"/>
    <col min="1296" max="1296" width="13.28515625" style="54" customWidth="1"/>
    <col min="1297" max="1537" width="11.42578125" style="54"/>
    <col min="1538" max="1538" width="4.42578125" style="54" customWidth="1"/>
    <col min="1539" max="1539" width="11.42578125" style="54"/>
    <col min="1540" max="1540" width="24.42578125" style="54" customWidth="1"/>
    <col min="1541" max="1541" width="3" style="54" customWidth="1"/>
    <col min="1542" max="1542" width="4.85546875" style="54" customWidth="1"/>
    <col min="1543" max="1543" width="3" style="54" customWidth="1"/>
    <col min="1544" max="1544" width="11.42578125" style="54"/>
    <col min="1545" max="1545" width="3" style="54" customWidth="1"/>
    <col min="1546" max="1546" width="7" style="54" customWidth="1"/>
    <col min="1547" max="1548" width="3" style="54" customWidth="1"/>
    <col min="1549" max="1549" width="4.7109375" style="54" customWidth="1"/>
    <col min="1550" max="1550" width="15.7109375" style="54" customWidth="1"/>
    <col min="1551" max="1551" width="3" style="54" customWidth="1"/>
    <col min="1552" max="1552" width="13.28515625" style="54" customWidth="1"/>
    <col min="1553" max="1793" width="11.42578125" style="54"/>
    <col min="1794" max="1794" width="4.42578125" style="54" customWidth="1"/>
    <col min="1795" max="1795" width="11.42578125" style="54"/>
    <col min="1796" max="1796" width="24.42578125" style="54" customWidth="1"/>
    <col min="1797" max="1797" width="3" style="54" customWidth="1"/>
    <col min="1798" max="1798" width="4.85546875" style="54" customWidth="1"/>
    <col min="1799" max="1799" width="3" style="54" customWidth="1"/>
    <col min="1800" max="1800" width="11.42578125" style="54"/>
    <col min="1801" max="1801" width="3" style="54" customWidth="1"/>
    <col min="1802" max="1802" width="7" style="54" customWidth="1"/>
    <col min="1803" max="1804" width="3" style="54" customWidth="1"/>
    <col min="1805" max="1805" width="4.7109375" style="54" customWidth="1"/>
    <col min="1806" max="1806" width="15.7109375" style="54" customWidth="1"/>
    <col min="1807" max="1807" width="3" style="54" customWidth="1"/>
    <col min="1808" max="1808" width="13.28515625" style="54" customWidth="1"/>
    <col min="1809" max="2049" width="11.42578125" style="54"/>
    <col min="2050" max="2050" width="4.42578125" style="54" customWidth="1"/>
    <col min="2051" max="2051" width="11.42578125" style="54"/>
    <col min="2052" max="2052" width="24.42578125" style="54" customWidth="1"/>
    <col min="2053" max="2053" width="3" style="54" customWidth="1"/>
    <col min="2054" max="2054" width="4.85546875" style="54" customWidth="1"/>
    <col min="2055" max="2055" width="3" style="54" customWidth="1"/>
    <col min="2056" max="2056" width="11.42578125" style="54"/>
    <col min="2057" max="2057" width="3" style="54" customWidth="1"/>
    <col min="2058" max="2058" width="7" style="54" customWidth="1"/>
    <col min="2059" max="2060" width="3" style="54" customWidth="1"/>
    <col min="2061" max="2061" width="4.7109375" style="54" customWidth="1"/>
    <col min="2062" max="2062" width="15.7109375" style="54" customWidth="1"/>
    <col min="2063" max="2063" width="3" style="54" customWidth="1"/>
    <col min="2064" max="2064" width="13.28515625" style="54" customWidth="1"/>
    <col min="2065" max="2305" width="11.42578125" style="54"/>
    <col min="2306" max="2306" width="4.42578125" style="54" customWidth="1"/>
    <col min="2307" max="2307" width="11.42578125" style="54"/>
    <col min="2308" max="2308" width="24.42578125" style="54" customWidth="1"/>
    <col min="2309" max="2309" width="3" style="54" customWidth="1"/>
    <col min="2310" max="2310" width="4.85546875" style="54" customWidth="1"/>
    <col min="2311" max="2311" width="3" style="54" customWidth="1"/>
    <col min="2312" max="2312" width="11.42578125" style="54"/>
    <col min="2313" max="2313" width="3" style="54" customWidth="1"/>
    <col min="2314" max="2314" width="7" style="54" customWidth="1"/>
    <col min="2315" max="2316" width="3" style="54" customWidth="1"/>
    <col min="2317" max="2317" width="4.7109375" style="54" customWidth="1"/>
    <col min="2318" max="2318" width="15.7109375" style="54" customWidth="1"/>
    <col min="2319" max="2319" width="3" style="54" customWidth="1"/>
    <col min="2320" max="2320" width="13.28515625" style="54" customWidth="1"/>
    <col min="2321" max="2561" width="11.42578125" style="54"/>
    <col min="2562" max="2562" width="4.42578125" style="54" customWidth="1"/>
    <col min="2563" max="2563" width="11.42578125" style="54"/>
    <col min="2564" max="2564" width="24.42578125" style="54" customWidth="1"/>
    <col min="2565" max="2565" width="3" style="54" customWidth="1"/>
    <col min="2566" max="2566" width="4.85546875" style="54" customWidth="1"/>
    <col min="2567" max="2567" width="3" style="54" customWidth="1"/>
    <col min="2568" max="2568" width="11.42578125" style="54"/>
    <col min="2569" max="2569" width="3" style="54" customWidth="1"/>
    <col min="2570" max="2570" width="7" style="54" customWidth="1"/>
    <col min="2571" max="2572" width="3" style="54" customWidth="1"/>
    <col min="2573" max="2573" width="4.7109375" style="54" customWidth="1"/>
    <col min="2574" max="2574" width="15.7109375" style="54" customWidth="1"/>
    <col min="2575" max="2575" width="3" style="54" customWidth="1"/>
    <col min="2576" max="2576" width="13.28515625" style="54" customWidth="1"/>
    <col min="2577" max="2817" width="11.42578125" style="54"/>
    <col min="2818" max="2818" width="4.42578125" style="54" customWidth="1"/>
    <col min="2819" max="2819" width="11.42578125" style="54"/>
    <col min="2820" max="2820" width="24.42578125" style="54" customWidth="1"/>
    <col min="2821" max="2821" width="3" style="54" customWidth="1"/>
    <col min="2822" max="2822" width="4.85546875" style="54" customWidth="1"/>
    <col min="2823" max="2823" width="3" style="54" customWidth="1"/>
    <col min="2824" max="2824" width="11.42578125" style="54"/>
    <col min="2825" max="2825" width="3" style="54" customWidth="1"/>
    <col min="2826" max="2826" width="7" style="54" customWidth="1"/>
    <col min="2827" max="2828" width="3" style="54" customWidth="1"/>
    <col min="2829" max="2829" width="4.7109375" style="54" customWidth="1"/>
    <col min="2830" max="2830" width="15.7109375" style="54" customWidth="1"/>
    <col min="2831" max="2831" width="3" style="54" customWidth="1"/>
    <col min="2832" max="2832" width="13.28515625" style="54" customWidth="1"/>
    <col min="2833" max="3073" width="11.42578125" style="54"/>
    <col min="3074" max="3074" width="4.42578125" style="54" customWidth="1"/>
    <col min="3075" max="3075" width="11.42578125" style="54"/>
    <col min="3076" max="3076" width="24.42578125" style="54" customWidth="1"/>
    <col min="3077" max="3077" width="3" style="54" customWidth="1"/>
    <col min="3078" max="3078" width="4.85546875" style="54" customWidth="1"/>
    <col min="3079" max="3079" width="3" style="54" customWidth="1"/>
    <col min="3080" max="3080" width="11.42578125" style="54"/>
    <col min="3081" max="3081" width="3" style="54" customWidth="1"/>
    <col min="3082" max="3082" width="7" style="54" customWidth="1"/>
    <col min="3083" max="3084" width="3" style="54" customWidth="1"/>
    <col min="3085" max="3085" width="4.7109375" style="54" customWidth="1"/>
    <col min="3086" max="3086" width="15.7109375" style="54" customWidth="1"/>
    <col min="3087" max="3087" width="3" style="54" customWidth="1"/>
    <col min="3088" max="3088" width="13.28515625" style="54" customWidth="1"/>
    <col min="3089" max="3329" width="11.42578125" style="54"/>
    <col min="3330" max="3330" width="4.42578125" style="54" customWidth="1"/>
    <col min="3331" max="3331" width="11.42578125" style="54"/>
    <col min="3332" max="3332" width="24.42578125" style="54" customWidth="1"/>
    <col min="3333" max="3333" width="3" style="54" customWidth="1"/>
    <col min="3334" max="3334" width="4.85546875" style="54" customWidth="1"/>
    <col min="3335" max="3335" width="3" style="54" customWidth="1"/>
    <col min="3336" max="3336" width="11.42578125" style="54"/>
    <col min="3337" max="3337" width="3" style="54" customWidth="1"/>
    <col min="3338" max="3338" width="7" style="54" customWidth="1"/>
    <col min="3339" max="3340" width="3" style="54" customWidth="1"/>
    <col min="3341" max="3341" width="4.7109375" style="54" customWidth="1"/>
    <col min="3342" max="3342" width="15.7109375" style="54" customWidth="1"/>
    <col min="3343" max="3343" width="3" style="54" customWidth="1"/>
    <col min="3344" max="3344" width="13.28515625" style="54" customWidth="1"/>
    <col min="3345" max="3585" width="11.42578125" style="54"/>
    <col min="3586" max="3586" width="4.42578125" style="54" customWidth="1"/>
    <col min="3587" max="3587" width="11.42578125" style="54"/>
    <col min="3588" max="3588" width="24.42578125" style="54" customWidth="1"/>
    <col min="3589" max="3589" width="3" style="54" customWidth="1"/>
    <col min="3590" max="3590" width="4.85546875" style="54" customWidth="1"/>
    <col min="3591" max="3591" width="3" style="54" customWidth="1"/>
    <col min="3592" max="3592" width="11.42578125" style="54"/>
    <col min="3593" max="3593" width="3" style="54" customWidth="1"/>
    <col min="3594" max="3594" width="7" style="54" customWidth="1"/>
    <col min="3595" max="3596" width="3" style="54" customWidth="1"/>
    <col min="3597" max="3597" width="4.7109375" style="54" customWidth="1"/>
    <col min="3598" max="3598" width="15.7109375" style="54" customWidth="1"/>
    <col min="3599" max="3599" width="3" style="54" customWidth="1"/>
    <col min="3600" max="3600" width="13.28515625" style="54" customWidth="1"/>
    <col min="3601" max="3841" width="11.42578125" style="54"/>
    <col min="3842" max="3842" width="4.42578125" style="54" customWidth="1"/>
    <col min="3843" max="3843" width="11.42578125" style="54"/>
    <col min="3844" max="3844" width="24.42578125" style="54" customWidth="1"/>
    <col min="3845" max="3845" width="3" style="54" customWidth="1"/>
    <col min="3846" max="3846" width="4.85546875" style="54" customWidth="1"/>
    <col min="3847" max="3847" width="3" style="54" customWidth="1"/>
    <col min="3848" max="3848" width="11.42578125" style="54"/>
    <col min="3849" max="3849" width="3" style="54" customWidth="1"/>
    <col min="3850" max="3850" width="7" style="54" customWidth="1"/>
    <col min="3851" max="3852" width="3" style="54" customWidth="1"/>
    <col min="3853" max="3853" width="4.7109375" style="54" customWidth="1"/>
    <col min="3854" max="3854" width="15.7109375" style="54" customWidth="1"/>
    <col min="3855" max="3855" width="3" style="54" customWidth="1"/>
    <col min="3856" max="3856" width="13.28515625" style="54" customWidth="1"/>
    <col min="3857" max="4097" width="11.42578125" style="54"/>
    <col min="4098" max="4098" width="4.42578125" style="54" customWidth="1"/>
    <col min="4099" max="4099" width="11.42578125" style="54"/>
    <col min="4100" max="4100" width="24.42578125" style="54" customWidth="1"/>
    <col min="4101" max="4101" width="3" style="54" customWidth="1"/>
    <col min="4102" max="4102" width="4.85546875" style="54" customWidth="1"/>
    <col min="4103" max="4103" width="3" style="54" customWidth="1"/>
    <col min="4104" max="4104" width="11.42578125" style="54"/>
    <col min="4105" max="4105" width="3" style="54" customWidth="1"/>
    <col min="4106" max="4106" width="7" style="54" customWidth="1"/>
    <col min="4107" max="4108" width="3" style="54" customWidth="1"/>
    <col min="4109" max="4109" width="4.7109375" style="54" customWidth="1"/>
    <col min="4110" max="4110" width="15.7109375" style="54" customWidth="1"/>
    <col min="4111" max="4111" width="3" style="54" customWidth="1"/>
    <col min="4112" max="4112" width="13.28515625" style="54" customWidth="1"/>
    <col min="4113" max="4353" width="11.42578125" style="54"/>
    <col min="4354" max="4354" width="4.42578125" style="54" customWidth="1"/>
    <col min="4355" max="4355" width="11.42578125" style="54"/>
    <col min="4356" max="4356" width="24.42578125" style="54" customWidth="1"/>
    <col min="4357" max="4357" width="3" style="54" customWidth="1"/>
    <col min="4358" max="4358" width="4.85546875" style="54" customWidth="1"/>
    <col min="4359" max="4359" width="3" style="54" customWidth="1"/>
    <col min="4360" max="4360" width="11.42578125" style="54"/>
    <col min="4361" max="4361" width="3" style="54" customWidth="1"/>
    <col min="4362" max="4362" width="7" style="54" customWidth="1"/>
    <col min="4363" max="4364" width="3" style="54" customWidth="1"/>
    <col min="4365" max="4365" width="4.7109375" style="54" customWidth="1"/>
    <col min="4366" max="4366" width="15.7109375" style="54" customWidth="1"/>
    <col min="4367" max="4367" width="3" style="54" customWidth="1"/>
    <col min="4368" max="4368" width="13.28515625" style="54" customWidth="1"/>
    <col min="4369" max="4609" width="11.42578125" style="54"/>
    <col min="4610" max="4610" width="4.42578125" style="54" customWidth="1"/>
    <col min="4611" max="4611" width="11.42578125" style="54"/>
    <col min="4612" max="4612" width="24.42578125" style="54" customWidth="1"/>
    <col min="4613" max="4613" width="3" style="54" customWidth="1"/>
    <col min="4614" max="4614" width="4.85546875" style="54" customWidth="1"/>
    <col min="4615" max="4615" width="3" style="54" customWidth="1"/>
    <col min="4616" max="4616" width="11.42578125" style="54"/>
    <col min="4617" max="4617" width="3" style="54" customWidth="1"/>
    <col min="4618" max="4618" width="7" style="54" customWidth="1"/>
    <col min="4619" max="4620" width="3" style="54" customWidth="1"/>
    <col min="4621" max="4621" width="4.7109375" style="54" customWidth="1"/>
    <col min="4622" max="4622" width="15.7109375" style="54" customWidth="1"/>
    <col min="4623" max="4623" width="3" style="54" customWidth="1"/>
    <col min="4624" max="4624" width="13.28515625" style="54" customWidth="1"/>
    <col min="4625" max="4865" width="11.42578125" style="54"/>
    <col min="4866" max="4866" width="4.42578125" style="54" customWidth="1"/>
    <col min="4867" max="4867" width="11.42578125" style="54"/>
    <col min="4868" max="4868" width="24.42578125" style="54" customWidth="1"/>
    <col min="4869" max="4869" width="3" style="54" customWidth="1"/>
    <col min="4870" max="4870" width="4.85546875" style="54" customWidth="1"/>
    <col min="4871" max="4871" width="3" style="54" customWidth="1"/>
    <col min="4872" max="4872" width="11.42578125" style="54"/>
    <col min="4873" max="4873" width="3" style="54" customWidth="1"/>
    <col min="4874" max="4874" width="7" style="54" customWidth="1"/>
    <col min="4875" max="4876" width="3" style="54" customWidth="1"/>
    <col min="4877" max="4877" width="4.7109375" style="54" customWidth="1"/>
    <col min="4878" max="4878" width="15.7109375" style="54" customWidth="1"/>
    <col min="4879" max="4879" width="3" style="54" customWidth="1"/>
    <col min="4880" max="4880" width="13.28515625" style="54" customWidth="1"/>
    <col min="4881" max="5121" width="11.42578125" style="54"/>
    <col min="5122" max="5122" width="4.42578125" style="54" customWidth="1"/>
    <col min="5123" max="5123" width="11.42578125" style="54"/>
    <col min="5124" max="5124" width="24.42578125" style="54" customWidth="1"/>
    <col min="5125" max="5125" width="3" style="54" customWidth="1"/>
    <col min="5126" max="5126" width="4.85546875" style="54" customWidth="1"/>
    <col min="5127" max="5127" width="3" style="54" customWidth="1"/>
    <col min="5128" max="5128" width="11.42578125" style="54"/>
    <col min="5129" max="5129" width="3" style="54" customWidth="1"/>
    <col min="5130" max="5130" width="7" style="54" customWidth="1"/>
    <col min="5131" max="5132" width="3" style="54" customWidth="1"/>
    <col min="5133" max="5133" width="4.7109375" style="54" customWidth="1"/>
    <col min="5134" max="5134" width="15.7109375" style="54" customWidth="1"/>
    <col min="5135" max="5135" width="3" style="54" customWidth="1"/>
    <col min="5136" max="5136" width="13.28515625" style="54" customWidth="1"/>
    <col min="5137" max="5377" width="11.42578125" style="54"/>
    <col min="5378" max="5378" width="4.42578125" style="54" customWidth="1"/>
    <col min="5379" max="5379" width="11.42578125" style="54"/>
    <col min="5380" max="5380" width="24.42578125" style="54" customWidth="1"/>
    <col min="5381" max="5381" width="3" style="54" customWidth="1"/>
    <col min="5382" max="5382" width="4.85546875" style="54" customWidth="1"/>
    <col min="5383" max="5383" width="3" style="54" customWidth="1"/>
    <col min="5384" max="5384" width="11.42578125" style="54"/>
    <col min="5385" max="5385" width="3" style="54" customWidth="1"/>
    <col min="5386" max="5386" width="7" style="54" customWidth="1"/>
    <col min="5387" max="5388" width="3" style="54" customWidth="1"/>
    <col min="5389" max="5389" width="4.7109375" style="54" customWidth="1"/>
    <col min="5390" max="5390" width="15.7109375" style="54" customWidth="1"/>
    <col min="5391" max="5391" width="3" style="54" customWidth="1"/>
    <col min="5392" max="5392" width="13.28515625" style="54" customWidth="1"/>
    <col min="5393" max="5633" width="11.42578125" style="54"/>
    <col min="5634" max="5634" width="4.42578125" style="54" customWidth="1"/>
    <col min="5635" max="5635" width="11.42578125" style="54"/>
    <col min="5636" max="5636" width="24.42578125" style="54" customWidth="1"/>
    <col min="5637" max="5637" width="3" style="54" customWidth="1"/>
    <col min="5638" max="5638" width="4.85546875" style="54" customWidth="1"/>
    <col min="5639" max="5639" width="3" style="54" customWidth="1"/>
    <col min="5640" max="5640" width="11.42578125" style="54"/>
    <col min="5641" max="5641" width="3" style="54" customWidth="1"/>
    <col min="5642" max="5642" width="7" style="54" customWidth="1"/>
    <col min="5643" max="5644" width="3" style="54" customWidth="1"/>
    <col min="5645" max="5645" width="4.7109375" style="54" customWidth="1"/>
    <col min="5646" max="5646" width="15.7109375" style="54" customWidth="1"/>
    <col min="5647" max="5647" width="3" style="54" customWidth="1"/>
    <col min="5648" max="5648" width="13.28515625" style="54" customWidth="1"/>
    <col min="5649" max="5889" width="11.42578125" style="54"/>
    <col min="5890" max="5890" width="4.42578125" style="54" customWidth="1"/>
    <col min="5891" max="5891" width="11.42578125" style="54"/>
    <col min="5892" max="5892" width="24.42578125" style="54" customWidth="1"/>
    <col min="5893" max="5893" width="3" style="54" customWidth="1"/>
    <col min="5894" max="5894" width="4.85546875" style="54" customWidth="1"/>
    <col min="5895" max="5895" width="3" style="54" customWidth="1"/>
    <col min="5896" max="5896" width="11.42578125" style="54"/>
    <col min="5897" max="5897" width="3" style="54" customWidth="1"/>
    <col min="5898" max="5898" width="7" style="54" customWidth="1"/>
    <col min="5899" max="5900" width="3" style="54" customWidth="1"/>
    <col min="5901" max="5901" width="4.7109375" style="54" customWidth="1"/>
    <col min="5902" max="5902" width="15.7109375" style="54" customWidth="1"/>
    <col min="5903" max="5903" width="3" style="54" customWidth="1"/>
    <col min="5904" max="5904" width="13.28515625" style="54" customWidth="1"/>
    <col min="5905" max="6145" width="11.42578125" style="54"/>
    <col min="6146" max="6146" width="4.42578125" style="54" customWidth="1"/>
    <col min="6147" max="6147" width="11.42578125" style="54"/>
    <col min="6148" max="6148" width="24.42578125" style="54" customWidth="1"/>
    <col min="6149" max="6149" width="3" style="54" customWidth="1"/>
    <col min="6150" max="6150" width="4.85546875" style="54" customWidth="1"/>
    <col min="6151" max="6151" width="3" style="54" customWidth="1"/>
    <col min="6152" max="6152" width="11.42578125" style="54"/>
    <col min="6153" max="6153" width="3" style="54" customWidth="1"/>
    <col min="6154" max="6154" width="7" style="54" customWidth="1"/>
    <col min="6155" max="6156" width="3" style="54" customWidth="1"/>
    <col min="6157" max="6157" width="4.7109375" style="54" customWidth="1"/>
    <col min="6158" max="6158" width="15.7109375" style="54" customWidth="1"/>
    <col min="6159" max="6159" width="3" style="54" customWidth="1"/>
    <col min="6160" max="6160" width="13.28515625" style="54" customWidth="1"/>
    <col min="6161" max="6401" width="11.42578125" style="54"/>
    <col min="6402" max="6402" width="4.42578125" style="54" customWidth="1"/>
    <col min="6403" max="6403" width="11.42578125" style="54"/>
    <col min="6404" max="6404" width="24.42578125" style="54" customWidth="1"/>
    <col min="6405" max="6405" width="3" style="54" customWidth="1"/>
    <col min="6406" max="6406" width="4.85546875" style="54" customWidth="1"/>
    <col min="6407" max="6407" width="3" style="54" customWidth="1"/>
    <col min="6408" max="6408" width="11.42578125" style="54"/>
    <col min="6409" max="6409" width="3" style="54" customWidth="1"/>
    <col min="6410" max="6410" width="7" style="54" customWidth="1"/>
    <col min="6411" max="6412" width="3" style="54" customWidth="1"/>
    <col min="6413" max="6413" width="4.7109375" style="54" customWidth="1"/>
    <col min="6414" max="6414" width="15.7109375" style="54" customWidth="1"/>
    <col min="6415" max="6415" width="3" style="54" customWidth="1"/>
    <col min="6416" max="6416" width="13.28515625" style="54" customWidth="1"/>
    <col min="6417" max="6657" width="11.42578125" style="54"/>
    <col min="6658" max="6658" width="4.42578125" style="54" customWidth="1"/>
    <col min="6659" max="6659" width="11.42578125" style="54"/>
    <col min="6660" max="6660" width="24.42578125" style="54" customWidth="1"/>
    <col min="6661" max="6661" width="3" style="54" customWidth="1"/>
    <col min="6662" max="6662" width="4.85546875" style="54" customWidth="1"/>
    <col min="6663" max="6663" width="3" style="54" customWidth="1"/>
    <col min="6664" max="6664" width="11.42578125" style="54"/>
    <col min="6665" max="6665" width="3" style="54" customWidth="1"/>
    <col min="6666" max="6666" width="7" style="54" customWidth="1"/>
    <col min="6667" max="6668" width="3" style="54" customWidth="1"/>
    <col min="6669" max="6669" width="4.7109375" style="54" customWidth="1"/>
    <col min="6670" max="6670" width="15.7109375" style="54" customWidth="1"/>
    <col min="6671" max="6671" width="3" style="54" customWidth="1"/>
    <col min="6672" max="6672" width="13.28515625" style="54" customWidth="1"/>
    <col min="6673" max="6913" width="11.42578125" style="54"/>
    <col min="6914" max="6914" width="4.42578125" style="54" customWidth="1"/>
    <col min="6915" max="6915" width="11.42578125" style="54"/>
    <col min="6916" max="6916" width="24.42578125" style="54" customWidth="1"/>
    <col min="6917" max="6917" width="3" style="54" customWidth="1"/>
    <col min="6918" max="6918" width="4.85546875" style="54" customWidth="1"/>
    <col min="6919" max="6919" width="3" style="54" customWidth="1"/>
    <col min="6920" max="6920" width="11.42578125" style="54"/>
    <col min="6921" max="6921" width="3" style="54" customWidth="1"/>
    <col min="6922" max="6922" width="7" style="54" customWidth="1"/>
    <col min="6923" max="6924" width="3" style="54" customWidth="1"/>
    <col min="6925" max="6925" width="4.7109375" style="54" customWidth="1"/>
    <col min="6926" max="6926" width="15.7109375" style="54" customWidth="1"/>
    <col min="6927" max="6927" width="3" style="54" customWidth="1"/>
    <col min="6928" max="6928" width="13.28515625" style="54" customWidth="1"/>
    <col min="6929" max="7169" width="11.42578125" style="54"/>
    <col min="7170" max="7170" width="4.42578125" style="54" customWidth="1"/>
    <col min="7171" max="7171" width="11.42578125" style="54"/>
    <col min="7172" max="7172" width="24.42578125" style="54" customWidth="1"/>
    <col min="7173" max="7173" width="3" style="54" customWidth="1"/>
    <col min="7174" max="7174" width="4.85546875" style="54" customWidth="1"/>
    <col min="7175" max="7175" width="3" style="54" customWidth="1"/>
    <col min="7176" max="7176" width="11.42578125" style="54"/>
    <col min="7177" max="7177" width="3" style="54" customWidth="1"/>
    <col min="7178" max="7178" width="7" style="54" customWidth="1"/>
    <col min="7179" max="7180" width="3" style="54" customWidth="1"/>
    <col min="7181" max="7181" width="4.7109375" style="54" customWidth="1"/>
    <col min="7182" max="7182" width="15.7109375" style="54" customWidth="1"/>
    <col min="7183" max="7183" width="3" style="54" customWidth="1"/>
    <col min="7184" max="7184" width="13.28515625" style="54" customWidth="1"/>
    <col min="7185" max="7425" width="11.42578125" style="54"/>
    <col min="7426" max="7426" width="4.42578125" style="54" customWidth="1"/>
    <col min="7427" max="7427" width="11.42578125" style="54"/>
    <col min="7428" max="7428" width="24.42578125" style="54" customWidth="1"/>
    <col min="7429" max="7429" width="3" style="54" customWidth="1"/>
    <col min="7430" max="7430" width="4.85546875" style="54" customWidth="1"/>
    <col min="7431" max="7431" width="3" style="54" customWidth="1"/>
    <col min="7432" max="7432" width="11.42578125" style="54"/>
    <col min="7433" max="7433" width="3" style="54" customWidth="1"/>
    <col min="7434" max="7434" width="7" style="54" customWidth="1"/>
    <col min="7435" max="7436" width="3" style="54" customWidth="1"/>
    <col min="7437" max="7437" width="4.7109375" style="54" customWidth="1"/>
    <col min="7438" max="7438" width="15.7109375" style="54" customWidth="1"/>
    <col min="7439" max="7439" width="3" style="54" customWidth="1"/>
    <col min="7440" max="7440" width="13.28515625" style="54" customWidth="1"/>
    <col min="7441" max="7681" width="11.42578125" style="54"/>
    <col min="7682" max="7682" width="4.42578125" style="54" customWidth="1"/>
    <col min="7683" max="7683" width="11.42578125" style="54"/>
    <col min="7684" max="7684" width="24.42578125" style="54" customWidth="1"/>
    <col min="7685" max="7685" width="3" style="54" customWidth="1"/>
    <col min="7686" max="7686" width="4.85546875" style="54" customWidth="1"/>
    <col min="7687" max="7687" width="3" style="54" customWidth="1"/>
    <col min="7688" max="7688" width="11.42578125" style="54"/>
    <col min="7689" max="7689" width="3" style="54" customWidth="1"/>
    <col min="7690" max="7690" width="7" style="54" customWidth="1"/>
    <col min="7691" max="7692" width="3" style="54" customWidth="1"/>
    <col min="7693" max="7693" width="4.7109375" style="54" customWidth="1"/>
    <col min="7694" max="7694" width="15.7109375" style="54" customWidth="1"/>
    <col min="7695" max="7695" width="3" style="54" customWidth="1"/>
    <col min="7696" max="7696" width="13.28515625" style="54" customWidth="1"/>
    <col min="7697" max="7937" width="11.42578125" style="54"/>
    <col min="7938" max="7938" width="4.42578125" style="54" customWidth="1"/>
    <col min="7939" max="7939" width="11.42578125" style="54"/>
    <col min="7940" max="7940" width="24.42578125" style="54" customWidth="1"/>
    <col min="7941" max="7941" width="3" style="54" customWidth="1"/>
    <col min="7942" max="7942" width="4.85546875" style="54" customWidth="1"/>
    <col min="7943" max="7943" width="3" style="54" customWidth="1"/>
    <col min="7944" max="7944" width="11.42578125" style="54"/>
    <col min="7945" max="7945" width="3" style="54" customWidth="1"/>
    <col min="7946" max="7946" width="7" style="54" customWidth="1"/>
    <col min="7947" max="7948" width="3" style="54" customWidth="1"/>
    <col min="7949" max="7949" width="4.7109375" style="54" customWidth="1"/>
    <col min="7950" max="7950" width="15.7109375" style="54" customWidth="1"/>
    <col min="7951" max="7951" width="3" style="54" customWidth="1"/>
    <col min="7952" max="7952" width="13.28515625" style="54" customWidth="1"/>
    <col min="7953" max="8193" width="11.42578125" style="54"/>
    <col min="8194" max="8194" width="4.42578125" style="54" customWidth="1"/>
    <col min="8195" max="8195" width="11.42578125" style="54"/>
    <col min="8196" max="8196" width="24.42578125" style="54" customWidth="1"/>
    <col min="8197" max="8197" width="3" style="54" customWidth="1"/>
    <col min="8198" max="8198" width="4.85546875" style="54" customWidth="1"/>
    <col min="8199" max="8199" width="3" style="54" customWidth="1"/>
    <col min="8200" max="8200" width="11.42578125" style="54"/>
    <col min="8201" max="8201" width="3" style="54" customWidth="1"/>
    <col min="8202" max="8202" width="7" style="54" customWidth="1"/>
    <col min="8203" max="8204" width="3" style="54" customWidth="1"/>
    <col min="8205" max="8205" width="4.7109375" style="54" customWidth="1"/>
    <col min="8206" max="8206" width="15.7109375" style="54" customWidth="1"/>
    <col min="8207" max="8207" width="3" style="54" customWidth="1"/>
    <col min="8208" max="8208" width="13.28515625" style="54" customWidth="1"/>
    <col min="8209" max="8449" width="11.42578125" style="54"/>
    <col min="8450" max="8450" width="4.42578125" style="54" customWidth="1"/>
    <col min="8451" max="8451" width="11.42578125" style="54"/>
    <col min="8452" max="8452" width="24.42578125" style="54" customWidth="1"/>
    <col min="8453" max="8453" width="3" style="54" customWidth="1"/>
    <col min="8454" max="8454" width="4.85546875" style="54" customWidth="1"/>
    <col min="8455" max="8455" width="3" style="54" customWidth="1"/>
    <col min="8456" max="8456" width="11.42578125" style="54"/>
    <col min="8457" max="8457" width="3" style="54" customWidth="1"/>
    <col min="8458" max="8458" width="7" style="54" customWidth="1"/>
    <col min="8459" max="8460" width="3" style="54" customWidth="1"/>
    <col min="8461" max="8461" width="4.7109375" style="54" customWidth="1"/>
    <col min="8462" max="8462" width="15.7109375" style="54" customWidth="1"/>
    <col min="8463" max="8463" width="3" style="54" customWidth="1"/>
    <col min="8464" max="8464" width="13.28515625" style="54" customWidth="1"/>
    <col min="8465" max="8705" width="11.42578125" style="54"/>
    <col min="8706" max="8706" width="4.42578125" style="54" customWidth="1"/>
    <col min="8707" max="8707" width="11.42578125" style="54"/>
    <col min="8708" max="8708" width="24.42578125" style="54" customWidth="1"/>
    <col min="8709" max="8709" width="3" style="54" customWidth="1"/>
    <col min="8710" max="8710" width="4.85546875" style="54" customWidth="1"/>
    <col min="8711" max="8711" width="3" style="54" customWidth="1"/>
    <col min="8712" max="8712" width="11.42578125" style="54"/>
    <col min="8713" max="8713" width="3" style="54" customWidth="1"/>
    <col min="8714" max="8714" width="7" style="54" customWidth="1"/>
    <col min="8715" max="8716" width="3" style="54" customWidth="1"/>
    <col min="8717" max="8717" width="4.7109375" style="54" customWidth="1"/>
    <col min="8718" max="8718" width="15.7109375" style="54" customWidth="1"/>
    <col min="8719" max="8719" width="3" style="54" customWidth="1"/>
    <col min="8720" max="8720" width="13.28515625" style="54" customWidth="1"/>
    <col min="8721" max="8961" width="11.42578125" style="54"/>
    <col min="8962" max="8962" width="4.42578125" style="54" customWidth="1"/>
    <col min="8963" max="8963" width="11.42578125" style="54"/>
    <col min="8964" max="8964" width="24.42578125" style="54" customWidth="1"/>
    <col min="8965" max="8965" width="3" style="54" customWidth="1"/>
    <col min="8966" max="8966" width="4.85546875" style="54" customWidth="1"/>
    <col min="8967" max="8967" width="3" style="54" customWidth="1"/>
    <col min="8968" max="8968" width="11.42578125" style="54"/>
    <col min="8969" max="8969" width="3" style="54" customWidth="1"/>
    <col min="8970" max="8970" width="7" style="54" customWidth="1"/>
    <col min="8971" max="8972" width="3" style="54" customWidth="1"/>
    <col min="8973" max="8973" width="4.7109375" style="54" customWidth="1"/>
    <col min="8974" max="8974" width="15.7109375" style="54" customWidth="1"/>
    <col min="8975" max="8975" width="3" style="54" customWidth="1"/>
    <col min="8976" max="8976" width="13.28515625" style="54" customWidth="1"/>
    <col min="8977" max="9217" width="11.42578125" style="54"/>
    <col min="9218" max="9218" width="4.42578125" style="54" customWidth="1"/>
    <col min="9219" max="9219" width="11.42578125" style="54"/>
    <col min="9220" max="9220" width="24.42578125" style="54" customWidth="1"/>
    <col min="9221" max="9221" width="3" style="54" customWidth="1"/>
    <col min="9222" max="9222" width="4.85546875" style="54" customWidth="1"/>
    <col min="9223" max="9223" width="3" style="54" customWidth="1"/>
    <col min="9224" max="9224" width="11.42578125" style="54"/>
    <col min="9225" max="9225" width="3" style="54" customWidth="1"/>
    <col min="9226" max="9226" width="7" style="54" customWidth="1"/>
    <col min="9227" max="9228" width="3" style="54" customWidth="1"/>
    <col min="9229" max="9229" width="4.7109375" style="54" customWidth="1"/>
    <col min="9230" max="9230" width="15.7109375" style="54" customWidth="1"/>
    <col min="9231" max="9231" width="3" style="54" customWidth="1"/>
    <col min="9232" max="9232" width="13.28515625" style="54" customWidth="1"/>
    <col min="9233" max="9473" width="11.42578125" style="54"/>
    <col min="9474" max="9474" width="4.42578125" style="54" customWidth="1"/>
    <col min="9475" max="9475" width="11.42578125" style="54"/>
    <col min="9476" max="9476" width="24.42578125" style="54" customWidth="1"/>
    <col min="9477" max="9477" width="3" style="54" customWidth="1"/>
    <col min="9478" max="9478" width="4.85546875" style="54" customWidth="1"/>
    <col min="9479" max="9479" width="3" style="54" customWidth="1"/>
    <col min="9480" max="9480" width="11.42578125" style="54"/>
    <col min="9481" max="9481" width="3" style="54" customWidth="1"/>
    <col min="9482" max="9482" width="7" style="54" customWidth="1"/>
    <col min="9483" max="9484" width="3" style="54" customWidth="1"/>
    <col min="9485" max="9485" width="4.7109375" style="54" customWidth="1"/>
    <col min="9486" max="9486" width="15.7109375" style="54" customWidth="1"/>
    <col min="9487" max="9487" width="3" style="54" customWidth="1"/>
    <col min="9488" max="9488" width="13.28515625" style="54" customWidth="1"/>
    <col min="9489" max="9729" width="11.42578125" style="54"/>
    <col min="9730" max="9730" width="4.42578125" style="54" customWidth="1"/>
    <col min="9731" max="9731" width="11.42578125" style="54"/>
    <col min="9732" max="9732" width="24.42578125" style="54" customWidth="1"/>
    <col min="9733" max="9733" width="3" style="54" customWidth="1"/>
    <col min="9734" max="9734" width="4.85546875" style="54" customWidth="1"/>
    <col min="9735" max="9735" width="3" style="54" customWidth="1"/>
    <col min="9736" max="9736" width="11.42578125" style="54"/>
    <col min="9737" max="9737" width="3" style="54" customWidth="1"/>
    <col min="9738" max="9738" width="7" style="54" customWidth="1"/>
    <col min="9739" max="9740" width="3" style="54" customWidth="1"/>
    <col min="9741" max="9741" width="4.7109375" style="54" customWidth="1"/>
    <col min="9742" max="9742" width="15.7109375" style="54" customWidth="1"/>
    <col min="9743" max="9743" width="3" style="54" customWidth="1"/>
    <col min="9744" max="9744" width="13.28515625" style="54" customWidth="1"/>
    <col min="9745" max="9985" width="11.42578125" style="54"/>
    <col min="9986" max="9986" width="4.42578125" style="54" customWidth="1"/>
    <col min="9987" max="9987" width="11.42578125" style="54"/>
    <col min="9988" max="9988" width="24.42578125" style="54" customWidth="1"/>
    <col min="9989" max="9989" width="3" style="54" customWidth="1"/>
    <col min="9990" max="9990" width="4.85546875" style="54" customWidth="1"/>
    <col min="9991" max="9991" width="3" style="54" customWidth="1"/>
    <col min="9992" max="9992" width="11.42578125" style="54"/>
    <col min="9993" max="9993" width="3" style="54" customWidth="1"/>
    <col min="9994" max="9994" width="7" style="54" customWidth="1"/>
    <col min="9995" max="9996" width="3" style="54" customWidth="1"/>
    <col min="9997" max="9997" width="4.7109375" style="54" customWidth="1"/>
    <col min="9998" max="9998" width="15.7109375" style="54" customWidth="1"/>
    <col min="9999" max="9999" width="3" style="54" customWidth="1"/>
    <col min="10000" max="10000" width="13.28515625" style="54" customWidth="1"/>
    <col min="10001" max="10241" width="11.42578125" style="54"/>
    <col min="10242" max="10242" width="4.42578125" style="54" customWidth="1"/>
    <col min="10243" max="10243" width="11.42578125" style="54"/>
    <col min="10244" max="10244" width="24.42578125" style="54" customWidth="1"/>
    <col min="10245" max="10245" width="3" style="54" customWidth="1"/>
    <col min="10246" max="10246" width="4.85546875" style="54" customWidth="1"/>
    <col min="10247" max="10247" width="3" style="54" customWidth="1"/>
    <col min="10248" max="10248" width="11.42578125" style="54"/>
    <col min="10249" max="10249" width="3" style="54" customWidth="1"/>
    <col min="10250" max="10250" width="7" style="54" customWidth="1"/>
    <col min="10251" max="10252" width="3" style="54" customWidth="1"/>
    <col min="10253" max="10253" width="4.7109375" style="54" customWidth="1"/>
    <col min="10254" max="10254" width="15.7109375" style="54" customWidth="1"/>
    <col min="10255" max="10255" width="3" style="54" customWidth="1"/>
    <col min="10256" max="10256" width="13.28515625" style="54" customWidth="1"/>
    <col min="10257" max="10497" width="11.42578125" style="54"/>
    <col min="10498" max="10498" width="4.42578125" style="54" customWidth="1"/>
    <col min="10499" max="10499" width="11.42578125" style="54"/>
    <col min="10500" max="10500" width="24.42578125" style="54" customWidth="1"/>
    <col min="10501" max="10501" width="3" style="54" customWidth="1"/>
    <col min="10502" max="10502" width="4.85546875" style="54" customWidth="1"/>
    <col min="10503" max="10503" width="3" style="54" customWidth="1"/>
    <col min="10504" max="10504" width="11.42578125" style="54"/>
    <col min="10505" max="10505" width="3" style="54" customWidth="1"/>
    <col min="10506" max="10506" width="7" style="54" customWidth="1"/>
    <col min="10507" max="10508" width="3" style="54" customWidth="1"/>
    <col min="10509" max="10509" width="4.7109375" style="54" customWidth="1"/>
    <col min="10510" max="10510" width="15.7109375" style="54" customWidth="1"/>
    <col min="10511" max="10511" width="3" style="54" customWidth="1"/>
    <col min="10512" max="10512" width="13.28515625" style="54" customWidth="1"/>
    <col min="10513" max="10753" width="11.42578125" style="54"/>
    <col min="10754" max="10754" width="4.42578125" style="54" customWidth="1"/>
    <col min="10755" max="10755" width="11.42578125" style="54"/>
    <col min="10756" max="10756" width="24.42578125" style="54" customWidth="1"/>
    <col min="10757" max="10757" width="3" style="54" customWidth="1"/>
    <col min="10758" max="10758" width="4.85546875" style="54" customWidth="1"/>
    <col min="10759" max="10759" width="3" style="54" customWidth="1"/>
    <col min="10760" max="10760" width="11.42578125" style="54"/>
    <col min="10761" max="10761" width="3" style="54" customWidth="1"/>
    <col min="10762" max="10762" width="7" style="54" customWidth="1"/>
    <col min="10763" max="10764" width="3" style="54" customWidth="1"/>
    <col min="10765" max="10765" width="4.7109375" style="54" customWidth="1"/>
    <col min="10766" max="10766" width="15.7109375" style="54" customWidth="1"/>
    <col min="10767" max="10767" width="3" style="54" customWidth="1"/>
    <col min="10768" max="10768" width="13.28515625" style="54" customWidth="1"/>
    <col min="10769" max="11009" width="11.42578125" style="54"/>
    <col min="11010" max="11010" width="4.42578125" style="54" customWidth="1"/>
    <col min="11011" max="11011" width="11.42578125" style="54"/>
    <col min="11012" max="11012" width="24.42578125" style="54" customWidth="1"/>
    <col min="11013" max="11013" width="3" style="54" customWidth="1"/>
    <col min="11014" max="11014" width="4.85546875" style="54" customWidth="1"/>
    <col min="11015" max="11015" width="3" style="54" customWidth="1"/>
    <col min="11016" max="11016" width="11.42578125" style="54"/>
    <col min="11017" max="11017" width="3" style="54" customWidth="1"/>
    <col min="11018" max="11018" width="7" style="54" customWidth="1"/>
    <col min="11019" max="11020" width="3" style="54" customWidth="1"/>
    <col min="11021" max="11021" width="4.7109375" style="54" customWidth="1"/>
    <col min="11022" max="11022" width="15.7109375" style="54" customWidth="1"/>
    <col min="11023" max="11023" width="3" style="54" customWidth="1"/>
    <col min="11024" max="11024" width="13.28515625" style="54" customWidth="1"/>
    <col min="11025" max="11265" width="11.42578125" style="54"/>
    <col min="11266" max="11266" width="4.42578125" style="54" customWidth="1"/>
    <col min="11267" max="11267" width="11.42578125" style="54"/>
    <col min="11268" max="11268" width="24.42578125" style="54" customWidth="1"/>
    <col min="11269" max="11269" width="3" style="54" customWidth="1"/>
    <col min="11270" max="11270" width="4.85546875" style="54" customWidth="1"/>
    <col min="11271" max="11271" width="3" style="54" customWidth="1"/>
    <col min="11272" max="11272" width="11.42578125" style="54"/>
    <col min="11273" max="11273" width="3" style="54" customWidth="1"/>
    <col min="11274" max="11274" width="7" style="54" customWidth="1"/>
    <col min="11275" max="11276" width="3" style="54" customWidth="1"/>
    <col min="11277" max="11277" width="4.7109375" style="54" customWidth="1"/>
    <col min="11278" max="11278" width="15.7109375" style="54" customWidth="1"/>
    <col min="11279" max="11279" width="3" style="54" customWidth="1"/>
    <col min="11280" max="11280" width="13.28515625" style="54" customWidth="1"/>
    <col min="11281" max="11521" width="11.42578125" style="54"/>
    <col min="11522" max="11522" width="4.42578125" style="54" customWidth="1"/>
    <col min="11523" max="11523" width="11.42578125" style="54"/>
    <col min="11524" max="11524" width="24.42578125" style="54" customWidth="1"/>
    <col min="11525" max="11525" width="3" style="54" customWidth="1"/>
    <col min="11526" max="11526" width="4.85546875" style="54" customWidth="1"/>
    <col min="11527" max="11527" width="3" style="54" customWidth="1"/>
    <col min="11528" max="11528" width="11.42578125" style="54"/>
    <col min="11529" max="11529" width="3" style="54" customWidth="1"/>
    <col min="11530" max="11530" width="7" style="54" customWidth="1"/>
    <col min="11531" max="11532" width="3" style="54" customWidth="1"/>
    <col min="11533" max="11533" width="4.7109375" style="54" customWidth="1"/>
    <col min="11534" max="11534" width="15.7109375" style="54" customWidth="1"/>
    <col min="11535" max="11535" width="3" style="54" customWidth="1"/>
    <col min="11536" max="11536" width="13.28515625" style="54" customWidth="1"/>
    <col min="11537" max="11777" width="11.42578125" style="54"/>
    <col min="11778" max="11778" width="4.42578125" style="54" customWidth="1"/>
    <col min="11779" max="11779" width="11.42578125" style="54"/>
    <col min="11780" max="11780" width="24.42578125" style="54" customWidth="1"/>
    <col min="11781" max="11781" width="3" style="54" customWidth="1"/>
    <col min="11782" max="11782" width="4.85546875" style="54" customWidth="1"/>
    <col min="11783" max="11783" width="3" style="54" customWidth="1"/>
    <col min="11784" max="11784" width="11.42578125" style="54"/>
    <col min="11785" max="11785" width="3" style="54" customWidth="1"/>
    <col min="11786" max="11786" width="7" style="54" customWidth="1"/>
    <col min="11787" max="11788" width="3" style="54" customWidth="1"/>
    <col min="11789" max="11789" width="4.7109375" style="54" customWidth="1"/>
    <col min="11790" max="11790" width="15.7109375" style="54" customWidth="1"/>
    <col min="11791" max="11791" width="3" style="54" customWidth="1"/>
    <col min="11792" max="11792" width="13.28515625" style="54" customWidth="1"/>
    <col min="11793" max="12033" width="11.42578125" style="54"/>
    <col min="12034" max="12034" width="4.42578125" style="54" customWidth="1"/>
    <col min="12035" max="12035" width="11.42578125" style="54"/>
    <col min="12036" max="12036" width="24.42578125" style="54" customWidth="1"/>
    <col min="12037" max="12037" width="3" style="54" customWidth="1"/>
    <col min="12038" max="12038" width="4.85546875" style="54" customWidth="1"/>
    <col min="12039" max="12039" width="3" style="54" customWidth="1"/>
    <col min="12040" max="12040" width="11.42578125" style="54"/>
    <col min="12041" max="12041" width="3" style="54" customWidth="1"/>
    <col min="12042" max="12042" width="7" style="54" customWidth="1"/>
    <col min="12043" max="12044" width="3" style="54" customWidth="1"/>
    <col min="12045" max="12045" width="4.7109375" style="54" customWidth="1"/>
    <col min="12046" max="12046" width="15.7109375" style="54" customWidth="1"/>
    <col min="12047" max="12047" width="3" style="54" customWidth="1"/>
    <col min="12048" max="12048" width="13.28515625" style="54" customWidth="1"/>
    <col min="12049" max="12289" width="11.42578125" style="54"/>
    <col min="12290" max="12290" width="4.42578125" style="54" customWidth="1"/>
    <col min="12291" max="12291" width="11.42578125" style="54"/>
    <col min="12292" max="12292" width="24.42578125" style="54" customWidth="1"/>
    <col min="12293" max="12293" width="3" style="54" customWidth="1"/>
    <col min="12294" max="12294" width="4.85546875" style="54" customWidth="1"/>
    <col min="12295" max="12295" width="3" style="54" customWidth="1"/>
    <col min="12296" max="12296" width="11.42578125" style="54"/>
    <col min="12297" max="12297" width="3" style="54" customWidth="1"/>
    <col min="12298" max="12298" width="7" style="54" customWidth="1"/>
    <col min="12299" max="12300" width="3" style="54" customWidth="1"/>
    <col min="12301" max="12301" width="4.7109375" style="54" customWidth="1"/>
    <col min="12302" max="12302" width="15.7109375" style="54" customWidth="1"/>
    <col min="12303" max="12303" width="3" style="54" customWidth="1"/>
    <col min="12304" max="12304" width="13.28515625" style="54" customWidth="1"/>
    <col min="12305" max="12545" width="11.42578125" style="54"/>
    <col min="12546" max="12546" width="4.42578125" style="54" customWidth="1"/>
    <col min="12547" max="12547" width="11.42578125" style="54"/>
    <col min="12548" max="12548" width="24.42578125" style="54" customWidth="1"/>
    <col min="12549" max="12549" width="3" style="54" customWidth="1"/>
    <col min="12550" max="12550" width="4.85546875" style="54" customWidth="1"/>
    <col min="12551" max="12551" width="3" style="54" customWidth="1"/>
    <col min="12552" max="12552" width="11.42578125" style="54"/>
    <col min="12553" max="12553" width="3" style="54" customWidth="1"/>
    <col min="12554" max="12554" width="7" style="54" customWidth="1"/>
    <col min="12555" max="12556" width="3" style="54" customWidth="1"/>
    <col min="12557" max="12557" width="4.7109375" style="54" customWidth="1"/>
    <col min="12558" max="12558" width="15.7109375" style="54" customWidth="1"/>
    <col min="12559" max="12559" width="3" style="54" customWidth="1"/>
    <col min="12560" max="12560" width="13.28515625" style="54" customWidth="1"/>
    <col min="12561" max="12801" width="11.42578125" style="54"/>
    <col min="12802" max="12802" width="4.42578125" style="54" customWidth="1"/>
    <col min="12803" max="12803" width="11.42578125" style="54"/>
    <col min="12804" max="12804" width="24.42578125" style="54" customWidth="1"/>
    <col min="12805" max="12805" width="3" style="54" customWidth="1"/>
    <col min="12806" max="12806" width="4.85546875" style="54" customWidth="1"/>
    <col min="12807" max="12807" width="3" style="54" customWidth="1"/>
    <col min="12808" max="12808" width="11.42578125" style="54"/>
    <col min="12809" max="12809" width="3" style="54" customWidth="1"/>
    <col min="12810" max="12810" width="7" style="54" customWidth="1"/>
    <col min="12811" max="12812" width="3" style="54" customWidth="1"/>
    <col min="12813" max="12813" width="4.7109375" style="54" customWidth="1"/>
    <col min="12814" max="12814" width="15.7109375" style="54" customWidth="1"/>
    <col min="12815" max="12815" width="3" style="54" customWidth="1"/>
    <col min="12816" max="12816" width="13.28515625" style="54" customWidth="1"/>
    <col min="12817" max="13057" width="11.42578125" style="54"/>
    <col min="13058" max="13058" width="4.42578125" style="54" customWidth="1"/>
    <col min="13059" max="13059" width="11.42578125" style="54"/>
    <col min="13060" max="13060" width="24.42578125" style="54" customWidth="1"/>
    <col min="13061" max="13061" width="3" style="54" customWidth="1"/>
    <col min="13062" max="13062" width="4.85546875" style="54" customWidth="1"/>
    <col min="13063" max="13063" width="3" style="54" customWidth="1"/>
    <col min="13064" max="13064" width="11.42578125" style="54"/>
    <col min="13065" max="13065" width="3" style="54" customWidth="1"/>
    <col min="13066" max="13066" width="7" style="54" customWidth="1"/>
    <col min="13067" max="13068" width="3" style="54" customWidth="1"/>
    <col min="13069" max="13069" width="4.7109375" style="54" customWidth="1"/>
    <col min="13070" max="13070" width="15.7109375" style="54" customWidth="1"/>
    <col min="13071" max="13071" width="3" style="54" customWidth="1"/>
    <col min="13072" max="13072" width="13.28515625" style="54" customWidth="1"/>
    <col min="13073" max="13313" width="11.42578125" style="54"/>
    <col min="13314" max="13314" width="4.42578125" style="54" customWidth="1"/>
    <col min="13315" max="13315" width="11.42578125" style="54"/>
    <col min="13316" max="13316" width="24.42578125" style="54" customWidth="1"/>
    <col min="13317" max="13317" width="3" style="54" customWidth="1"/>
    <col min="13318" max="13318" width="4.85546875" style="54" customWidth="1"/>
    <col min="13319" max="13319" width="3" style="54" customWidth="1"/>
    <col min="13320" max="13320" width="11.42578125" style="54"/>
    <col min="13321" max="13321" width="3" style="54" customWidth="1"/>
    <col min="13322" max="13322" width="7" style="54" customWidth="1"/>
    <col min="13323" max="13324" width="3" style="54" customWidth="1"/>
    <col min="13325" max="13325" width="4.7109375" style="54" customWidth="1"/>
    <col min="13326" max="13326" width="15.7109375" style="54" customWidth="1"/>
    <col min="13327" max="13327" width="3" style="54" customWidth="1"/>
    <col min="13328" max="13328" width="13.28515625" style="54" customWidth="1"/>
    <col min="13329" max="13569" width="11.42578125" style="54"/>
    <col min="13570" max="13570" width="4.42578125" style="54" customWidth="1"/>
    <col min="13571" max="13571" width="11.42578125" style="54"/>
    <col min="13572" max="13572" width="24.42578125" style="54" customWidth="1"/>
    <col min="13573" max="13573" width="3" style="54" customWidth="1"/>
    <col min="13574" max="13574" width="4.85546875" style="54" customWidth="1"/>
    <col min="13575" max="13575" width="3" style="54" customWidth="1"/>
    <col min="13576" max="13576" width="11.42578125" style="54"/>
    <col min="13577" max="13577" width="3" style="54" customWidth="1"/>
    <col min="13578" max="13578" width="7" style="54" customWidth="1"/>
    <col min="13579" max="13580" width="3" style="54" customWidth="1"/>
    <col min="13581" max="13581" width="4.7109375" style="54" customWidth="1"/>
    <col min="13582" max="13582" width="15.7109375" style="54" customWidth="1"/>
    <col min="13583" max="13583" width="3" style="54" customWidth="1"/>
    <col min="13584" max="13584" width="13.28515625" style="54" customWidth="1"/>
    <col min="13585" max="13825" width="11.42578125" style="54"/>
    <col min="13826" max="13826" width="4.42578125" style="54" customWidth="1"/>
    <col min="13827" max="13827" width="11.42578125" style="54"/>
    <col min="13828" max="13828" width="24.42578125" style="54" customWidth="1"/>
    <col min="13829" max="13829" width="3" style="54" customWidth="1"/>
    <col min="13830" max="13830" width="4.85546875" style="54" customWidth="1"/>
    <col min="13831" max="13831" width="3" style="54" customWidth="1"/>
    <col min="13832" max="13832" width="11.42578125" style="54"/>
    <col min="13833" max="13833" width="3" style="54" customWidth="1"/>
    <col min="13834" max="13834" width="7" style="54" customWidth="1"/>
    <col min="13835" max="13836" width="3" style="54" customWidth="1"/>
    <col min="13837" max="13837" width="4.7109375" style="54" customWidth="1"/>
    <col min="13838" max="13838" width="15.7109375" style="54" customWidth="1"/>
    <col min="13839" max="13839" width="3" style="54" customWidth="1"/>
    <col min="13840" max="13840" width="13.28515625" style="54" customWidth="1"/>
    <col min="13841" max="14081" width="11.42578125" style="54"/>
    <col min="14082" max="14082" width="4.42578125" style="54" customWidth="1"/>
    <col min="14083" max="14083" width="11.42578125" style="54"/>
    <col min="14084" max="14084" width="24.42578125" style="54" customWidth="1"/>
    <col min="14085" max="14085" width="3" style="54" customWidth="1"/>
    <col min="14086" max="14086" width="4.85546875" style="54" customWidth="1"/>
    <col min="14087" max="14087" width="3" style="54" customWidth="1"/>
    <col min="14088" max="14088" width="11.42578125" style="54"/>
    <col min="14089" max="14089" width="3" style="54" customWidth="1"/>
    <col min="14090" max="14090" width="7" style="54" customWidth="1"/>
    <col min="14091" max="14092" width="3" style="54" customWidth="1"/>
    <col min="14093" max="14093" width="4.7109375" style="54" customWidth="1"/>
    <col min="14094" max="14094" width="15.7109375" style="54" customWidth="1"/>
    <col min="14095" max="14095" width="3" style="54" customWidth="1"/>
    <col min="14096" max="14096" width="13.28515625" style="54" customWidth="1"/>
    <col min="14097" max="14337" width="11.42578125" style="54"/>
    <col min="14338" max="14338" width="4.42578125" style="54" customWidth="1"/>
    <col min="14339" max="14339" width="11.42578125" style="54"/>
    <col min="14340" max="14340" width="24.42578125" style="54" customWidth="1"/>
    <col min="14341" max="14341" width="3" style="54" customWidth="1"/>
    <col min="14342" max="14342" width="4.85546875" style="54" customWidth="1"/>
    <col min="14343" max="14343" width="3" style="54" customWidth="1"/>
    <col min="14344" max="14344" width="11.42578125" style="54"/>
    <col min="14345" max="14345" width="3" style="54" customWidth="1"/>
    <col min="14346" max="14346" width="7" style="54" customWidth="1"/>
    <col min="14347" max="14348" width="3" style="54" customWidth="1"/>
    <col min="14349" max="14349" width="4.7109375" style="54" customWidth="1"/>
    <col min="14350" max="14350" width="15.7109375" style="54" customWidth="1"/>
    <col min="14351" max="14351" width="3" style="54" customWidth="1"/>
    <col min="14352" max="14352" width="13.28515625" style="54" customWidth="1"/>
    <col min="14353" max="14593" width="11.42578125" style="54"/>
    <col min="14594" max="14594" width="4.42578125" style="54" customWidth="1"/>
    <col min="14595" max="14595" width="11.42578125" style="54"/>
    <col min="14596" max="14596" width="24.42578125" style="54" customWidth="1"/>
    <col min="14597" max="14597" width="3" style="54" customWidth="1"/>
    <col min="14598" max="14598" width="4.85546875" style="54" customWidth="1"/>
    <col min="14599" max="14599" width="3" style="54" customWidth="1"/>
    <col min="14600" max="14600" width="11.42578125" style="54"/>
    <col min="14601" max="14601" width="3" style="54" customWidth="1"/>
    <col min="14602" max="14602" width="7" style="54" customWidth="1"/>
    <col min="14603" max="14604" width="3" style="54" customWidth="1"/>
    <col min="14605" max="14605" width="4.7109375" style="54" customWidth="1"/>
    <col min="14606" max="14606" width="15.7109375" style="54" customWidth="1"/>
    <col min="14607" max="14607" width="3" style="54" customWidth="1"/>
    <col min="14608" max="14608" width="13.28515625" style="54" customWidth="1"/>
    <col min="14609" max="14849" width="11.42578125" style="54"/>
    <col min="14850" max="14850" width="4.42578125" style="54" customWidth="1"/>
    <col min="14851" max="14851" width="11.42578125" style="54"/>
    <col min="14852" max="14852" width="24.42578125" style="54" customWidth="1"/>
    <col min="14853" max="14853" width="3" style="54" customWidth="1"/>
    <col min="14854" max="14854" width="4.85546875" style="54" customWidth="1"/>
    <col min="14855" max="14855" width="3" style="54" customWidth="1"/>
    <col min="14856" max="14856" width="11.42578125" style="54"/>
    <col min="14857" max="14857" width="3" style="54" customWidth="1"/>
    <col min="14858" max="14858" width="7" style="54" customWidth="1"/>
    <col min="14859" max="14860" width="3" style="54" customWidth="1"/>
    <col min="14861" max="14861" width="4.7109375" style="54" customWidth="1"/>
    <col min="14862" max="14862" width="15.7109375" style="54" customWidth="1"/>
    <col min="14863" max="14863" width="3" style="54" customWidth="1"/>
    <col min="14864" max="14864" width="13.28515625" style="54" customWidth="1"/>
    <col min="14865" max="15105" width="11.42578125" style="54"/>
    <col min="15106" max="15106" width="4.42578125" style="54" customWidth="1"/>
    <col min="15107" max="15107" width="11.42578125" style="54"/>
    <col min="15108" max="15108" width="24.42578125" style="54" customWidth="1"/>
    <col min="15109" max="15109" width="3" style="54" customWidth="1"/>
    <col min="15110" max="15110" width="4.85546875" style="54" customWidth="1"/>
    <col min="15111" max="15111" width="3" style="54" customWidth="1"/>
    <col min="15112" max="15112" width="11.42578125" style="54"/>
    <col min="15113" max="15113" width="3" style="54" customWidth="1"/>
    <col min="15114" max="15114" width="7" style="54" customWidth="1"/>
    <col min="15115" max="15116" width="3" style="54" customWidth="1"/>
    <col min="15117" max="15117" width="4.7109375" style="54" customWidth="1"/>
    <col min="15118" max="15118" width="15.7109375" style="54" customWidth="1"/>
    <col min="15119" max="15119" width="3" style="54" customWidth="1"/>
    <col min="15120" max="15120" width="13.28515625" style="54" customWidth="1"/>
    <col min="15121" max="15361" width="11.42578125" style="54"/>
    <col min="15362" max="15362" width="4.42578125" style="54" customWidth="1"/>
    <col min="15363" max="15363" width="11.42578125" style="54"/>
    <col min="15364" max="15364" width="24.42578125" style="54" customWidth="1"/>
    <col min="15365" max="15365" width="3" style="54" customWidth="1"/>
    <col min="15366" max="15366" width="4.85546875" style="54" customWidth="1"/>
    <col min="15367" max="15367" width="3" style="54" customWidth="1"/>
    <col min="15368" max="15368" width="11.42578125" style="54"/>
    <col min="15369" max="15369" width="3" style="54" customWidth="1"/>
    <col min="15370" max="15370" width="7" style="54" customWidth="1"/>
    <col min="15371" max="15372" width="3" style="54" customWidth="1"/>
    <col min="15373" max="15373" width="4.7109375" style="54" customWidth="1"/>
    <col min="15374" max="15374" width="15.7109375" style="54" customWidth="1"/>
    <col min="15375" max="15375" width="3" style="54" customWidth="1"/>
    <col min="15376" max="15376" width="13.28515625" style="54" customWidth="1"/>
    <col min="15377" max="15617" width="11.42578125" style="54"/>
    <col min="15618" max="15618" width="4.42578125" style="54" customWidth="1"/>
    <col min="15619" max="15619" width="11.42578125" style="54"/>
    <col min="15620" max="15620" width="24.42578125" style="54" customWidth="1"/>
    <col min="15621" max="15621" width="3" style="54" customWidth="1"/>
    <col min="15622" max="15622" width="4.85546875" style="54" customWidth="1"/>
    <col min="15623" max="15623" width="3" style="54" customWidth="1"/>
    <col min="15624" max="15624" width="11.42578125" style="54"/>
    <col min="15625" max="15625" width="3" style="54" customWidth="1"/>
    <col min="15626" max="15626" width="7" style="54" customWidth="1"/>
    <col min="15627" max="15628" width="3" style="54" customWidth="1"/>
    <col min="15629" max="15629" width="4.7109375" style="54" customWidth="1"/>
    <col min="15630" max="15630" width="15.7109375" style="54" customWidth="1"/>
    <col min="15631" max="15631" width="3" style="54" customWidth="1"/>
    <col min="15632" max="15632" width="13.28515625" style="54" customWidth="1"/>
    <col min="15633" max="15873" width="11.42578125" style="54"/>
    <col min="15874" max="15874" width="4.42578125" style="54" customWidth="1"/>
    <col min="15875" max="15875" width="11.42578125" style="54"/>
    <col min="15876" max="15876" width="24.42578125" style="54" customWidth="1"/>
    <col min="15877" max="15877" width="3" style="54" customWidth="1"/>
    <col min="15878" max="15878" width="4.85546875" style="54" customWidth="1"/>
    <col min="15879" max="15879" width="3" style="54" customWidth="1"/>
    <col min="15880" max="15880" width="11.42578125" style="54"/>
    <col min="15881" max="15881" width="3" style="54" customWidth="1"/>
    <col min="15882" max="15882" width="7" style="54" customWidth="1"/>
    <col min="15883" max="15884" width="3" style="54" customWidth="1"/>
    <col min="15885" max="15885" width="4.7109375" style="54" customWidth="1"/>
    <col min="15886" max="15886" width="15.7109375" style="54" customWidth="1"/>
    <col min="15887" max="15887" width="3" style="54" customWidth="1"/>
    <col min="15888" max="15888" width="13.28515625" style="54" customWidth="1"/>
    <col min="15889" max="16129" width="11.42578125" style="54"/>
    <col min="16130" max="16130" width="4.42578125" style="54" customWidth="1"/>
    <col min="16131" max="16131" width="11.42578125" style="54"/>
    <col min="16132" max="16132" width="24.42578125" style="54" customWidth="1"/>
    <col min="16133" max="16133" width="3" style="54" customWidth="1"/>
    <col min="16134" max="16134" width="4.85546875" style="54" customWidth="1"/>
    <col min="16135" max="16135" width="3" style="54" customWidth="1"/>
    <col min="16136" max="16136" width="11.42578125" style="54"/>
    <col min="16137" max="16137" width="3" style="54" customWidth="1"/>
    <col min="16138" max="16138" width="7" style="54" customWidth="1"/>
    <col min="16139" max="16140" width="3" style="54" customWidth="1"/>
    <col min="16141" max="16141" width="4.7109375" style="54" customWidth="1"/>
    <col min="16142" max="16142" width="15.7109375" style="54" customWidth="1"/>
    <col min="16143" max="16143" width="3" style="54" customWidth="1"/>
    <col min="16144" max="16144" width="13.28515625" style="54" customWidth="1"/>
    <col min="16145" max="16384" width="11.42578125" style="54"/>
  </cols>
  <sheetData>
    <row r="1" spans="3:18" x14ac:dyDescent="0.25">
      <c r="R1" s="54" t="s">
        <v>1389</v>
      </c>
    </row>
    <row r="2" spans="3:18" ht="18" x14ac:dyDescent="0.25">
      <c r="D2" s="79" t="s">
        <v>1290</v>
      </c>
      <c r="E2" s="55"/>
      <c r="F2" s="55"/>
      <c r="G2" s="55"/>
      <c r="H2" s="55"/>
      <c r="I2" s="55"/>
      <c r="J2" s="55"/>
      <c r="K2" s="55"/>
      <c r="L2" s="55"/>
    </row>
    <row r="3" spans="3:18" ht="15" x14ac:dyDescent="0.25">
      <c r="R3" s="56" t="s">
        <v>1238</v>
      </c>
    </row>
    <row r="4" spans="3:18" ht="15" x14ac:dyDescent="0.25">
      <c r="D4" s="453" t="s">
        <v>1239</v>
      </c>
      <c r="E4" s="453"/>
      <c r="F4" s="453"/>
      <c r="G4" s="453"/>
      <c r="H4" s="57"/>
      <c r="I4" s="228"/>
      <c r="J4" s="228"/>
      <c r="K4" s="228"/>
      <c r="L4" s="228"/>
      <c r="M4" s="58" t="s">
        <v>1240</v>
      </c>
      <c r="N4" s="454">
        <v>2023</v>
      </c>
      <c r="O4" s="454"/>
      <c r="P4" s="454"/>
      <c r="R4" s="54" t="s">
        <v>1241</v>
      </c>
    </row>
    <row r="5" spans="3:18" ht="18" x14ac:dyDescent="0.25">
      <c r="D5" s="453"/>
      <c r="E5" s="453"/>
      <c r="F5" s="453"/>
      <c r="G5" s="453"/>
      <c r="H5" s="63"/>
      <c r="I5" s="64"/>
      <c r="J5" s="64"/>
      <c r="K5" s="64"/>
      <c r="L5" s="64"/>
      <c r="M5" s="80" t="s">
        <v>1242</v>
      </c>
      <c r="N5" s="455">
        <f>IF(ISERROR($N$42),0,$N$42)</f>
        <v>0</v>
      </c>
      <c r="O5" s="455"/>
      <c r="P5" s="455"/>
      <c r="R5" s="59" t="s">
        <v>1243</v>
      </c>
    </row>
    <row r="6" spans="3:18" ht="15" x14ac:dyDescent="0.25">
      <c r="R6" s="59" t="s">
        <v>1244</v>
      </c>
    </row>
    <row r="7" spans="3:18" ht="15" x14ac:dyDescent="0.25">
      <c r="R7" s="59" t="s">
        <v>1245</v>
      </c>
    </row>
    <row r="8" spans="3:18" ht="15" x14ac:dyDescent="0.25">
      <c r="C8" s="81" t="s">
        <v>1246</v>
      </c>
      <c r="D8" s="54" t="s">
        <v>1247</v>
      </c>
      <c r="R8" s="59" t="s">
        <v>1248</v>
      </c>
    </row>
    <row r="9" spans="3:18" ht="20.100000000000001" customHeight="1" thickBot="1" x14ac:dyDescent="0.3">
      <c r="M9" s="61" t="s">
        <v>1249</v>
      </c>
      <c r="N9" s="62">
        <f>N4</f>
        <v>2023</v>
      </c>
    </row>
    <row r="10" spans="3:18" x14ac:dyDescent="0.25">
      <c r="D10" s="65" t="s">
        <v>1252</v>
      </c>
      <c r="E10" s="66"/>
      <c r="F10" s="66"/>
      <c r="G10" s="66"/>
      <c r="H10" s="66"/>
      <c r="I10" s="66"/>
      <c r="J10" s="66"/>
      <c r="K10" s="66"/>
      <c r="L10" s="66"/>
      <c r="M10" s="66"/>
      <c r="N10" s="456"/>
    </row>
    <row r="11" spans="3:18" x14ac:dyDescent="0.25">
      <c r="D11" s="67" t="s">
        <v>1253</v>
      </c>
      <c r="E11" s="68"/>
      <c r="F11" s="68"/>
      <c r="G11" s="68"/>
      <c r="H11" s="68"/>
      <c r="I11" s="68"/>
      <c r="J11" s="68"/>
      <c r="K11" s="68"/>
      <c r="L11" s="68"/>
      <c r="N11" s="387"/>
    </row>
    <row r="12" spans="3:18" ht="15" thickBot="1" x14ac:dyDescent="0.3">
      <c r="D12" s="69" t="s">
        <v>1254</v>
      </c>
      <c r="E12" s="70"/>
      <c r="F12" s="70"/>
      <c r="G12" s="70"/>
      <c r="H12" s="70"/>
      <c r="I12" s="70"/>
      <c r="J12" s="70"/>
      <c r="K12" s="70"/>
      <c r="L12" s="70"/>
      <c r="M12" s="71"/>
      <c r="N12" s="388"/>
    </row>
    <row r="13" spans="3:18" ht="20.100000000000001" customHeight="1" thickBot="1" x14ac:dyDescent="0.3">
      <c r="M13" s="61" t="s">
        <v>1255</v>
      </c>
      <c r="N13" s="62">
        <f>N4</f>
        <v>2023</v>
      </c>
    </row>
    <row r="14" spans="3:18" ht="20.100000000000001" customHeight="1" x14ac:dyDescent="0.25">
      <c r="D14" s="63" t="s">
        <v>1291</v>
      </c>
      <c r="E14" s="64"/>
      <c r="F14" s="64"/>
      <c r="G14" s="64"/>
      <c r="H14" s="64"/>
      <c r="I14" s="64"/>
      <c r="J14" s="64"/>
      <c r="K14" s="64"/>
      <c r="L14" s="64"/>
      <c r="M14" s="64"/>
      <c r="N14" s="287"/>
    </row>
    <row r="15" spans="3:18" ht="20.100000000000001" customHeight="1" x14ac:dyDescent="0.25">
      <c r="D15" s="65" t="s">
        <v>1292</v>
      </c>
      <c r="E15" s="66"/>
      <c r="F15" s="66"/>
      <c r="G15" s="66"/>
      <c r="H15" s="66"/>
      <c r="I15" s="66"/>
      <c r="J15" s="66"/>
      <c r="K15" s="66"/>
      <c r="L15" s="66"/>
      <c r="M15" s="66"/>
      <c r="N15" s="387"/>
    </row>
    <row r="16" spans="3:18" ht="14.25" customHeight="1" thickBot="1" x14ac:dyDescent="0.3">
      <c r="D16" s="72" t="s">
        <v>1293</v>
      </c>
      <c r="E16" s="71"/>
      <c r="F16" s="71"/>
      <c r="G16" s="71"/>
      <c r="H16" s="71"/>
      <c r="I16" s="71"/>
      <c r="J16" s="71"/>
      <c r="K16" s="71"/>
      <c r="L16" s="71"/>
      <c r="M16" s="71"/>
      <c r="N16" s="388"/>
    </row>
    <row r="19" spans="3:16" ht="15" x14ac:dyDescent="0.25">
      <c r="C19" s="81" t="s">
        <v>1258</v>
      </c>
      <c r="D19" s="81" t="s">
        <v>1294</v>
      </c>
    </row>
    <row r="21" spans="3:16" ht="20.100000000000001" customHeight="1" thickBot="1" x14ac:dyDescent="0.3">
      <c r="D21" s="439" t="s">
        <v>1295</v>
      </c>
      <c r="E21" s="440"/>
      <c r="F21" s="440"/>
      <c r="G21" s="440"/>
      <c r="H21" s="440"/>
      <c r="I21" s="440"/>
      <c r="J21" s="440"/>
      <c r="K21" s="82"/>
      <c r="L21" s="441" t="s">
        <v>1261</v>
      </c>
      <c r="M21" s="443">
        <f>$N$15</f>
        <v>0</v>
      </c>
      <c r="N21" s="443"/>
      <c r="O21" s="444" t="s">
        <v>1261</v>
      </c>
      <c r="P21" s="446">
        <f>IF(ISERROR($N$15/$N$14),0,$N$15/$N$14)</f>
        <v>0</v>
      </c>
    </row>
    <row r="22" spans="3:16" ht="20.100000000000001" customHeight="1" x14ac:dyDescent="0.25">
      <c r="D22" s="448" t="s">
        <v>1296</v>
      </c>
      <c r="E22" s="442"/>
      <c r="F22" s="442"/>
      <c r="G22" s="442"/>
      <c r="H22" s="442"/>
      <c r="I22" s="442"/>
      <c r="J22" s="442"/>
      <c r="K22" s="71"/>
      <c r="L22" s="442"/>
      <c r="M22" s="449">
        <f>$N$14</f>
        <v>0</v>
      </c>
      <c r="N22" s="449"/>
      <c r="O22" s="445"/>
      <c r="P22" s="447"/>
    </row>
    <row r="25" spans="3:16" ht="15" x14ac:dyDescent="0.25">
      <c r="C25" s="81" t="s">
        <v>1263</v>
      </c>
      <c r="D25" s="81" t="s">
        <v>1282</v>
      </c>
    </row>
    <row r="26" spans="3:16" ht="15" x14ac:dyDescent="0.25">
      <c r="C26" s="60"/>
      <c r="D26" s="60"/>
    </row>
    <row r="27" spans="3:16" ht="2.1" customHeight="1" x14ac:dyDescent="0.25"/>
    <row r="28" spans="3:16" ht="14.25" customHeight="1" x14ac:dyDescent="0.25">
      <c r="D28" s="81" t="s">
        <v>1267</v>
      </c>
    </row>
    <row r="29" spans="3:16" ht="14.25" customHeight="1" x14ac:dyDescent="0.25">
      <c r="D29" s="430" t="s">
        <v>1297</v>
      </c>
      <c r="E29" s="431"/>
      <c r="F29" s="431"/>
      <c r="G29" s="431"/>
      <c r="H29" s="432"/>
      <c r="I29" s="433" t="s">
        <v>1269</v>
      </c>
      <c r="J29" s="434"/>
      <c r="K29" s="434"/>
      <c r="L29" s="434"/>
      <c r="M29" s="434"/>
      <c r="N29" s="434"/>
      <c r="O29" s="434"/>
      <c r="P29" s="435"/>
    </row>
    <row r="30" spans="3:16" ht="19.5" customHeight="1" x14ac:dyDescent="0.25">
      <c r="D30" s="450" t="s">
        <v>1298</v>
      </c>
      <c r="E30" s="451"/>
      <c r="F30" s="451"/>
      <c r="G30" s="451"/>
      <c r="H30" s="452"/>
      <c r="I30" s="436"/>
      <c r="J30" s="437"/>
      <c r="K30" s="437"/>
      <c r="L30" s="437"/>
      <c r="M30" s="437"/>
      <c r="N30" s="437"/>
      <c r="O30" s="437"/>
      <c r="P30" s="438"/>
    </row>
    <row r="31" spans="3:16" ht="20.100000000000001" customHeight="1" x14ac:dyDescent="0.25">
      <c r="D31" s="454" t="s">
        <v>1270</v>
      </c>
      <c r="E31" s="454"/>
      <c r="F31" s="454"/>
      <c r="G31" s="454"/>
      <c r="H31" s="83" t="s">
        <v>1271</v>
      </c>
      <c r="I31" s="454" t="s">
        <v>1270</v>
      </c>
      <c r="J31" s="454"/>
      <c r="K31" s="454"/>
      <c r="L31" s="454"/>
      <c r="M31" s="454"/>
      <c r="N31" s="454"/>
      <c r="O31" s="454"/>
      <c r="P31" s="83" t="s">
        <v>1271</v>
      </c>
    </row>
    <row r="32" spans="3:16" ht="20.100000000000001" customHeight="1" x14ac:dyDescent="0.25">
      <c r="D32" s="412" t="s">
        <v>1385</v>
      </c>
      <c r="E32" s="412"/>
      <c r="F32" s="412"/>
      <c r="G32" s="412"/>
      <c r="H32" s="458">
        <f>$P$21</f>
        <v>0</v>
      </c>
      <c r="I32" s="412">
        <v>2100</v>
      </c>
      <c r="J32" s="412"/>
      <c r="K32" s="412"/>
      <c r="L32" s="412"/>
      <c r="M32" s="412"/>
      <c r="N32" s="412"/>
      <c r="O32" s="412"/>
      <c r="P32" s="461">
        <f>IF($P$21&lt;=0.84,$I$32,IF($P$21&lt;=1.11,$I$33,IF($P$21&lt;=1.41,$I$34,IF($P$21&gt;1.41,$I$35,0))))</f>
        <v>2100</v>
      </c>
    </row>
    <row r="33" spans="3:16" ht="20.100000000000001" customHeight="1" x14ac:dyDescent="0.25">
      <c r="D33" s="464" t="s">
        <v>1386</v>
      </c>
      <c r="E33" s="464"/>
      <c r="F33" s="464"/>
      <c r="G33" s="464"/>
      <c r="H33" s="459"/>
      <c r="I33" s="464">
        <v>800</v>
      </c>
      <c r="J33" s="464"/>
      <c r="K33" s="464"/>
      <c r="L33" s="464"/>
      <c r="M33" s="464"/>
      <c r="N33" s="464"/>
      <c r="O33" s="464"/>
      <c r="P33" s="462"/>
    </row>
    <row r="34" spans="3:16" ht="20.100000000000001" customHeight="1" x14ac:dyDescent="0.25">
      <c r="D34" s="465" t="s">
        <v>1387</v>
      </c>
      <c r="E34" s="466"/>
      <c r="F34" s="466"/>
      <c r="G34" s="466"/>
      <c r="H34" s="459"/>
      <c r="I34" s="465">
        <v>300</v>
      </c>
      <c r="J34" s="466"/>
      <c r="K34" s="466"/>
      <c r="L34" s="466"/>
      <c r="M34" s="466"/>
      <c r="N34" s="466"/>
      <c r="O34" s="467"/>
      <c r="P34" s="462"/>
    </row>
    <row r="35" spans="3:16" ht="20.100000000000001" customHeight="1" x14ac:dyDescent="0.25">
      <c r="D35" s="412" t="s">
        <v>1388</v>
      </c>
      <c r="E35" s="412"/>
      <c r="F35" s="412"/>
      <c r="G35" s="412"/>
      <c r="H35" s="460"/>
      <c r="I35" s="412">
        <v>0</v>
      </c>
      <c r="J35" s="412"/>
      <c r="K35" s="412"/>
      <c r="L35" s="412"/>
      <c r="M35" s="412"/>
      <c r="N35" s="412"/>
      <c r="O35" s="412"/>
      <c r="P35" s="463"/>
    </row>
    <row r="36" spans="3:16" ht="14.25" customHeight="1" x14ac:dyDescent="0.25">
      <c r="D36" s="84"/>
      <c r="E36" s="84"/>
      <c r="F36" s="84"/>
      <c r="G36" s="84"/>
      <c r="H36" s="85"/>
      <c r="I36" s="229"/>
      <c r="J36" s="229"/>
      <c r="K36" s="229"/>
      <c r="L36" s="229"/>
      <c r="M36" s="229"/>
      <c r="N36" s="229"/>
      <c r="O36" s="86"/>
      <c r="P36" s="87"/>
    </row>
    <row r="38" spans="3:16" ht="15" x14ac:dyDescent="0.25">
      <c r="C38" s="81" t="s">
        <v>1277</v>
      </c>
      <c r="D38" s="81" t="s">
        <v>1289</v>
      </c>
      <c r="G38" s="457">
        <f>$N$4</f>
        <v>2023</v>
      </c>
      <c r="H38" s="457"/>
    </row>
    <row r="40" spans="3:16" ht="20.100000000000001" customHeight="1" x14ac:dyDescent="0.25">
      <c r="D40" s="65" t="s">
        <v>1286</v>
      </c>
      <c r="E40" s="66"/>
      <c r="F40" s="66"/>
      <c r="G40" s="66"/>
      <c r="H40" s="66"/>
      <c r="I40" s="66"/>
      <c r="J40" s="66"/>
      <c r="K40" s="66"/>
      <c r="L40" s="66"/>
      <c r="M40" s="66"/>
      <c r="N40" s="73">
        <f>$P$32</f>
        <v>2100</v>
      </c>
    </row>
    <row r="41" spans="3:16" ht="20.100000000000001" customHeight="1" thickBot="1" x14ac:dyDescent="0.3">
      <c r="D41" s="74" t="s">
        <v>1252</v>
      </c>
      <c r="E41" s="75"/>
      <c r="F41" s="75"/>
      <c r="G41" s="75"/>
      <c r="H41" s="75"/>
      <c r="I41" s="75"/>
      <c r="J41" s="75"/>
      <c r="K41" s="75"/>
      <c r="L41" s="75"/>
      <c r="M41" s="75" t="s">
        <v>1284</v>
      </c>
      <c r="N41" s="76">
        <f>$N$10</f>
        <v>0</v>
      </c>
    </row>
    <row r="42" spans="3:16" ht="20.100000000000001" customHeight="1" x14ac:dyDescent="0.25">
      <c r="D42" s="88" t="s">
        <v>1289</v>
      </c>
      <c r="E42" s="77"/>
      <c r="F42" s="77"/>
      <c r="G42" s="71"/>
      <c r="H42" s="89">
        <f>$N$4</f>
        <v>2023</v>
      </c>
      <c r="I42" s="77"/>
      <c r="J42" s="77"/>
      <c r="K42" s="78"/>
      <c r="L42" s="77"/>
      <c r="M42" s="90" t="s">
        <v>1261</v>
      </c>
      <c r="N42" s="91">
        <f>N40*N41</f>
        <v>0</v>
      </c>
    </row>
  </sheetData>
  <sheetProtection sheet="1" objects="1" scenarios="1"/>
  <mergeCells count="28">
    <mergeCell ref="P32:P35"/>
    <mergeCell ref="D33:G33"/>
    <mergeCell ref="I33:O33"/>
    <mergeCell ref="D34:G34"/>
    <mergeCell ref="I34:O34"/>
    <mergeCell ref="D35:G35"/>
    <mergeCell ref="I35:O35"/>
    <mergeCell ref="G38:H38"/>
    <mergeCell ref="D32:G32"/>
    <mergeCell ref="H32:H35"/>
    <mergeCell ref="I32:O32"/>
    <mergeCell ref="D31:G31"/>
    <mergeCell ref="I31:O31"/>
    <mergeCell ref="D4:G5"/>
    <mergeCell ref="N4:P4"/>
    <mergeCell ref="N5:P5"/>
    <mergeCell ref="N10:N12"/>
    <mergeCell ref="N15:N16"/>
    <mergeCell ref="D29:H29"/>
    <mergeCell ref="I29:P30"/>
    <mergeCell ref="D21:J21"/>
    <mergeCell ref="L21:L22"/>
    <mergeCell ref="M21:N21"/>
    <mergeCell ref="O21:O22"/>
    <mergeCell ref="P21:P22"/>
    <mergeCell ref="D22:J22"/>
    <mergeCell ref="M22:N22"/>
    <mergeCell ref="D30:H30"/>
  </mergeCells>
  <pageMargins left="0.70866141732283472" right="0.70866141732283472" top="0.74803149606299213" bottom="0.74803149606299213" header="0.31496062992125984" footer="0.31496062992125984"/>
  <pageSetup paperSize="9" scale="65"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M53"/>
  <sheetViews>
    <sheetView showGridLines="0" zoomScaleNormal="100" workbookViewId="0">
      <selection activeCell="A11" sqref="A11"/>
    </sheetView>
  </sheetViews>
  <sheetFormatPr baseColWidth="10" defaultColWidth="11.42578125" defaultRowHeight="15" x14ac:dyDescent="0.25"/>
  <cols>
    <col min="1" max="1" width="32.7109375" style="21" customWidth="1"/>
    <col min="2" max="2" width="17.7109375" style="21" hidden="1" customWidth="1"/>
    <col min="3" max="3" width="25.42578125" style="21" hidden="1" customWidth="1"/>
    <col min="4" max="4" width="15.5703125" style="21" hidden="1" customWidth="1"/>
    <col min="5" max="5" width="13.5703125" style="21" hidden="1" customWidth="1"/>
    <col min="6" max="10" width="11.42578125" style="21" hidden="1" customWidth="1"/>
    <col min="11" max="11" width="5.140625" style="29" customWidth="1"/>
    <col min="12" max="12" width="39.7109375" style="42" customWidth="1"/>
    <col min="13" max="13" width="5.140625" style="42" customWidth="1"/>
    <col min="14" max="14" width="45.85546875" style="21" customWidth="1"/>
    <col min="15" max="15" width="5.140625" style="42" customWidth="1"/>
    <col min="16" max="16" width="39.28515625" style="21" customWidth="1"/>
    <col min="17" max="28" width="11.42578125" style="21" hidden="1" customWidth="1"/>
    <col min="29" max="29" width="15.28515625" style="21" hidden="1" customWidth="1"/>
    <col min="30" max="30" width="24.85546875" style="21" hidden="1" customWidth="1"/>
    <col min="31" max="31" width="16.7109375" style="21" hidden="1" customWidth="1"/>
    <col min="32" max="32" width="25.42578125" style="21" hidden="1" customWidth="1"/>
    <col min="33" max="33" width="13.28515625" style="21" hidden="1" customWidth="1"/>
    <col min="34" max="34" width="11.7109375" style="21" hidden="1" customWidth="1"/>
    <col min="35" max="35" width="12.5703125" style="21" hidden="1" customWidth="1"/>
    <col min="36" max="36" width="11.42578125" style="21"/>
    <col min="37" max="37" width="39.28515625" style="21" customWidth="1"/>
    <col min="38" max="16384" width="11.42578125" style="21"/>
  </cols>
  <sheetData>
    <row r="1" spans="1:247" ht="28.5" x14ac:dyDescent="0.3">
      <c r="A1" s="289"/>
      <c r="B1" s="289"/>
      <c r="C1" s="472"/>
      <c r="D1" s="473"/>
      <c r="E1" s="473"/>
      <c r="F1" s="473"/>
      <c r="G1" s="473"/>
      <c r="H1" s="473"/>
      <c r="I1" s="473"/>
      <c r="J1" s="290"/>
      <c r="K1" s="291"/>
      <c r="L1" s="49"/>
      <c r="M1" s="49"/>
      <c r="N1" s="42"/>
      <c r="P1" s="42"/>
      <c r="Q1" s="42"/>
      <c r="R1" s="42"/>
      <c r="S1" s="42"/>
      <c r="T1" s="42"/>
      <c r="U1" s="42"/>
      <c r="V1" s="42"/>
      <c r="W1" s="42"/>
      <c r="X1" s="42"/>
      <c r="Y1" s="42"/>
      <c r="Z1" s="42"/>
      <c r="AA1" s="42"/>
      <c r="AB1" s="42"/>
      <c r="AC1" s="42"/>
      <c r="AD1" s="42"/>
      <c r="AE1" s="42"/>
      <c r="AF1" s="42"/>
      <c r="AG1" s="42"/>
      <c r="AH1" s="42"/>
      <c r="AI1" s="42"/>
      <c r="AJ1" s="42"/>
      <c r="AK1" s="42"/>
      <c r="IM1" s="92" t="s">
        <v>1320</v>
      </c>
    </row>
    <row r="2" spans="1:247" ht="15.75" x14ac:dyDescent="0.25">
      <c r="A2" s="289"/>
      <c r="B2" s="289"/>
      <c r="C2" s="289"/>
      <c r="D2" s="289"/>
      <c r="E2" s="289"/>
      <c r="F2" s="289"/>
      <c r="G2" s="289"/>
      <c r="H2" s="289"/>
      <c r="I2" s="289"/>
      <c r="J2" s="289"/>
      <c r="K2" s="292"/>
      <c r="N2" s="42"/>
      <c r="P2" s="42"/>
      <c r="Q2" s="42"/>
      <c r="R2" s="42"/>
      <c r="S2" s="42"/>
      <c r="T2" s="42"/>
      <c r="U2" s="42"/>
      <c r="V2" s="42"/>
      <c r="W2" s="42"/>
      <c r="X2" s="42"/>
      <c r="Y2" s="42"/>
      <c r="Z2" s="42"/>
      <c r="AA2" s="42"/>
      <c r="AB2" s="42"/>
      <c r="AC2" s="42"/>
      <c r="AD2" s="42"/>
      <c r="AE2" s="42"/>
      <c r="AF2" s="42"/>
      <c r="AG2" s="42"/>
      <c r="AH2" s="42"/>
      <c r="AI2" s="42"/>
      <c r="AJ2" s="42"/>
      <c r="AK2" s="42"/>
      <c r="IM2" s="92" t="s">
        <v>1321</v>
      </c>
    </row>
    <row r="3" spans="1:247" x14ac:dyDescent="0.25">
      <c r="A3" s="289"/>
      <c r="B3" s="474"/>
      <c r="C3" s="474"/>
      <c r="D3" s="474"/>
      <c r="E3" s="474"/>
      <c r="F3" s="474"/>
      <c r="G3" s="474"/>
      <c r="H3" s="474"/>
      <c r="I3" s="474"/>
      <c r="J3" s="474"/>
      <c r="K3" s="293"/>
      <c r="N3" s="42"/>
      <c r="P3" s="42"/>
      <c r="Q3" s="42"/>
      <c r="R3" s="42"/>
      <c r="S3" s="42"/>
      <c r="T3" s="42"/>
      <c r="U3" s="42"/>
      <c r="V3" s="42"/>
      <c r="W3" s="42"/>
      <c r="X3" s="42"/>
      <c r="Y3" s="42"/>
      <c r="Z3" s="42"/>
      <c r="AA3" s="42"/>
      <c r="AB3" s="42"/>
      <c r="AC3" s="42"/>
      <c r="AD3" s="42"/>
      <c r="AE3" s="42"/>
      <c r="AF3" s="42"/>
      <c r="AG3" s="42"/>
      <c r="AH3" s="42"/>
      <c r="AI3" s="42"/>
      <c r="AJ3" s="42"/>
      <c r="AK3" s="42"/>
      <c r="IM3" s="109"/>
    </row>
    <row r="4" spans="1:247" x14ac:dyDescent="0.25">
      <c r="A4" s="294"/>
      <c r="B4" s="42"/>
      <c r="C4" s="42"/>
      <c r="D4" s="42"/>
      <c r="E4" s="42"/>
      <c r="F4" s="42"/>
      <c r="G4" s="42"/>
      <c r="H4" s="42"/>
      <c r="I4" s="42"/>
      <c r="J4" s="42"/>
      <c r="N4" s="42"/>
      <c r="P4" s="42"/>
      <c r="Q4" s="42"/>
      <c r="R4" s="42"/>
      <c r="S4" s="42"/>
      <c r="T4" s="42"/>
      <c r="U4" s="42"/>
      <c r="V4" s="42"/>
      <c r="W4" s="42"/>
      <c r="X4" s="42"/>
      <c r="Y4" s="42"/>
      <c r="Z4" s="42"/>
      <c r="AA4" s="42"/>
      <c r="AB4" s="42"/>
      <c r="AC4" s="42"/>
      <c r="AD4" s="42"/>
      <c r="AE4" s="42"/>
      <c r="AF4" s="42"/>
      <c r="AG4" s="42"/>
      <c r="AH4" s="42"/>
      <c r="AI4" s="42"/>
      <c r="AJ4" s="42"/>
      <c r="AK4" s="42"/>
    </row>
    <row r="5" spans="1:247" x14ac:dyDescent="0.25">
      <c r="A5" s="22"/>
      <c r="B5" s="42"/>
      <c r="C5" s="42"/>
      <c r="D5" s="42"/>
      <c r="E5" s="42"/>
      <c r="F5" s="42"/>
      <c r="G5" s="42"/>
      <c r="H5" s="42"/>
      <c r="I5" s="42"/>
      <c r="J5" s="42"/>
      <c r="N5" s="42"/>
      <c r="P5" s="42"/>
      <c r="Q5" s="42"/>
      <c r="R5" s="42"/>
      <c r="S5" s="42"/>
      <c r="T5" s="42"/>
      <c r="U5" s="42"/>
      <c r="V5" s="42"/>
      <c r="W5" s="42"/>
      <c r="X5" s="42"/>
      <c r="Y5" s="42"/>
      <c r="Z5" s="42"/>
      <c r="AA5" s="42"/>
      <c r="AB5" s="42"/>
      <c r="AC5" s="42"/>
      <c r="AD5" s="42"/>
      <c r="AE5" s="42"/>
      <c r="AF5" s="42"/>
      <c r="AG5" s="42"/>
      <c r="AH5" s="42"/>
      <c r="AI5" s="42"/>
      <c r="AJ5" s="42"/>
      <c r="AK5" s="42"/>
    </row>
    <row r="6" spans="1:247" x14ac:dyDescent="0.25">
      <c r="A6" s="22"/>
      <c r="B6" s="42"/>
      <c r="C6" s="42"/>
      <c r="D6" s="42"/>
      <c r="E6" s="42"/>
      <c r="F6" s="42"/>
      <c r="G6" s="42"/>
      <c r="H6" s="42"/>
      <c r="I6" s="42"/>
      <c r="J6" s="42"/>
      <c r="N6" s="42"/>
      <c r="P6" s="42"/>
      <c r="Q6" s="42"/>
      <c r="R6" s="42"/>
      <c r="S6" s="42"/>
      <c r="T6" s="42"/>
      <c r="U6" s="42"/>
      <c r="V6" s="42"/>
      <c r="W6" s="42"/>
      <c r="X6" s="42"/>
      <c r="Y6" s="42"/>
      <c r="Z6" s="42"/>
      <c r="AA6" s="42"/>
      <c r="AB6" s="42"/>
      <c r="AC6" s="42"/>
      <c r="AD6" s="42"/>
      <c r="AE6" s="42"/>
      <c r="AF6" s="42"/>
      <c r="AG6" s="42"/>
      <c r="AH6" s="42"/>
      <c r="AI6" s="42"/>
      <c r="AJ6" s="42"/>
      <c r="AK6" s="42"/>
    </row>
    <row r="7" spans="1:247" x14ac:dyDescent="0.25">
      <c r="A7" s="22"/>
      <c r="B7" s="42"/>
      <c r="C7" s="42"/>
      <c r="D7" s="42"/>
      <c r="E7" s="42"/>
      <c r="F7" s="42"/>
      <c r="G7" s="42"/>
      <c r="H7" s="42"/>
      <c r="I7" s="42"/>
      <c r="J7" s="42"/>
      <c r="N7" s="42"/>
      <c r="P7" s="42"/>
      <c r="Q7" s="42"/>
      <c r="R7" s="42"/>
      <c r="S7" s="42"/>
      <c r="T7" s="42"/>
      <c r="U7" s="42"/>
      <c r="V7" s="42"/>
      <c r="W7" s="42"/>
      <c r="X7" s="42"/>
      <c r="Y7" s="42"/>
      <c r="Z7" s="42"/>
      <c r="AA7" s="42"/>
      <c r="AB7" s="42"/>
      <c r="AC7" s="42"/>
      <c r="AD7" s="42"/>
      <c r="AE7" s="42"/>
      <c r="AF7" s="42"/>
      <c r="AG7" s="42"/>
      <c r="AH7" s="42"/>
      <c r="AI7" s="42"/>
      <c r="AJ7" s="42"/>
      <c r="AK7" s="42"/>
    </row>
    <row r="8" spans="1:247" ht="15.75" x14ac:dyDescent="0.25">
      <c r="A8" s="475" t="s">
        <v>1382</v>
      </c>
      <c r="B8" s="475"/>
      <c r="C8" s="475"/>
      <c r="D8" s="475"/>
      <c r="E8" s="475"/>
      <c r="F8" s="475"/>
      <c r="G8" s="475"/>
      <c r="H8" s="475"/>
      <c r="I8" s="475"/>
      <c r="J8" s="475"/>
      <c r="K8" s="475"/>
      <c r="L8" s="475"/>
      <c r="M8" s="475"/>
      <c r="N8" s="475"/>
      <c r="O8" s="475"/>
      <c r="P8" s="475"/>
      <c r="Q8" s="42"/>
      <c r="R8" s="42"/>
      <c r="S8" s="42"/>
      <c r="T8" s="42"/>
      <c r="U8" s="42"/>
      <c r="V8" s="42"/>
      <c r="W8" s="42"/>
      <c r="X8" s="42"/>
      <c r="Y8" s="42"/>
      <c r="Z8" s="42"/>
      <c r="AA8" s="42"/>
      <c r="AB8" s="42"/>
      <c r="AC8" s="42"/>
      <c r="AD8" s="42"/>
      <c r="AE8" s="42"/>
      <c r="AF8" s="42"/>
      <c r="AG8" s="42"/>
      <c r="AH8" s="42"/>
      <c r="AI8" s="42"/>
      <c r="AJ8" s="42"/>
      <c r="AK8" s="42"/>
    </row>
    <row r="9" spans="1:247" s="23" customFormat="1" ht="44.25" hidden="1" customHeight="1" x14ac:dyDescent="0.25">
      <c r="A9" s="346" t="s">
        <v>10</v>
      </c>
      <c r="B9" s="50" t="s">
        <v>83</v>
      </c>
      <c r="C9" s="50" t="s">
        <v>16</v>
      </c>
      <c r="D9" s="50" t="s">
        <v>15</v>
      </c>
      <c r="E9" s="51" t="s">
        <v>19</v>
      </c>
      <c r="K9" s="194"/>
    </row>
    <row r="10" spans="1:247" ht="16.5" hidden="1" customHeight="1" thickBot="1" x14ac:dyDescent="0.3">
      <c r="A10" s="347"/>
      <c r="B10" s="295"/>
      <c r="C10" s="52" t="e">
        <f ca="1">SUM(I17:I46)/D10</f>
        <v>#DIV/0!</v>
      </c>
      <c r="D10" s="52">
        <f ca="1">SUM(F17:F46)</f>
        <v>0</v>
      </c>
      <c r="E10" s="53" t="e">
        <f ca="1">SUM(J17:J46)/SUM(H17:H46)</f>
        <v>#DIV/0!</v>
      </c>
      <c r="F10" s="42"/>
      <c r="G10" s="42"/>
      <c r="H10" s="42"/>
      <c r="I10" s="42"/>
      <c r="J10" s="42"/>
      <c r="N10" s="42"/>
      <c r="P10" s="42"/>
      <c r="Q10" s="42"/>
      <c r="R10" s="42"/>
      <c r="S10" s="42"/>
      <c r="T10" s="42"/>
      <c r="U10" s="42"/>
      <c r="V10" s="42"/>
      <c r="W10" s="42"/>
      <c r="X10" s="42"/>
      <c r="Y10" s="42"/>
      <c r="Z10" s="42"/>
      <c r="AA10" s="42"/>
      <c r="AB10" s="42"/>
      <c r="AC10" s="42"/>
      <c r="AD10" s="42"/>
      <c r="AE10" s="42"/>
      <c r="AF10" s="42"/>
      <c r="AG10" s="42"/>
      <c r="AH10" s="42"/>
      <c r="AI10" s="42"/>
      <c r="AJ10" s="42"/>
      <c r="AK10" s="42"/>
    </row>
    <row r="11" spans="1:247" ht="15.75" thickBot="1" x14ac:dyDescent="0.3">
      <c r="A11" s="42"/>
      <c r="B11" s="42"/>
      <c r="C11" s="42"/>
      <c r="D11" s="42"/>
      <c r="E11" s="42"/>
      <c r="F11" s="42"/>
      <c r="G11" s="42"/>
      <c r="H11" s="42"/>
      <c r="I11" s="42"/>
      <c r="J11" s="42"/>
      <c r="N11" s="42"/>
      <c r="P11" s="42"/>
      <c r="Q11" s="42"/>
      <c r="R11" s="42"/>
      <c r="S11" s="42"/>
      <c r="T11" s="42"/>
      <c r="U11" s="42"/>
      <c r="V11" s="42"/>
      <c r="W11" s="42"/>
      <c r="X11" s="42"/>
      <c r="Y11" s="42"/>
      <c r="Z11" s="42"/>
      <c r="AA11" s="42"/>
      <c r="AB11" s="42"/>
      <c r="AC11" s="42"/>
      <c r="AD11" s="42"/>
      <c r="AE11" s="42"/>
      <c r="AF11" s="42"/>
      <c r="AG11" s="42"/>
      <c r="AH11" s="42"/>
      <c r="AI11" s="42"/>
      <c r="AJ11" s="42"/>
      <c r="AK11" s="42"/>
    </row>
    <row r="12" spans="1:247" s="42" customFormat="1" ht="18.75" x14ac:dyDescent="0.25">
      <c r="A12" s="296" t="s">
        <v>1353</v>
      </c>
      <c r="B12" s="297"/>
      <c r="C12" s="298"/>
      <c r="D12" s="298"/>
      <c r="E12" s="298"/>
      <c r="F12" s="298"/>
      <c r="G12" s="298"/>
      <c r="H12" s="298"/>
      <c r="I12" s="298"/>
      <c r="J12" s="298"/>
      <c r="K12" s="299"/>
      <c r="L12" s="299"/>
      <c r="M12" s="299"/>
      <c r="N12" s="299"/>
      <c r="O12" s="299"/>
      <c r="P12" s="300"/>
    </row>
    <row r="13" spans="1:247" x14ac:dyDescent="0.25">
      <c r="A13" s="207"/>
      <c r="B13" s="208"/>
      <c r="C13" s="208"/>
      <c r="D13" s="208"/>
      <c r="E13" s="208"/>
      <c r="F13" s="208"/>
      <c r="G13" s="208"/>
      <c r="H13" s="208"/>
      <c r="I13" s="208"/>
      <c r="J13" s="208"/>
      <c r="K13" s="195"/>
      <c r="L13" s="208"/>
      <c r="M13" s="208"/>
      <c r="N13" s="208"/>
      <c r="O13" s="208"/>
      <c r="P13" s="209"/>
      <c r="Q13" s="42"/>
      <c r="R13" s="42"/>
      <c r="S13" s="42"/>
      <c r="T13" s="42"/>
      <c r="U13" s="42"/>
      <c r="V13" s="42"/>
      <c r="W13" s="42"/>
      <c r="X13" s="42"/>
      <c r="Y13" s="42"/>
      <c r="Z13" s="42"/>
      <c r="AA13" s="42"/>
      <c r="AB13" s="42"/>
      <c r="AC13" s="42"/>
      <c r="AD13" s="42"/>
      <c r="AE13" s="42"/>
      <c r="AF13" s="42"/>
      <c r="AG13" s="42"/>
      <c r="AH13" s="42"/>
      <c r="AI13" s="42"/>
      <c r="AJ13" s="42"/>
      <c r="AK13" s="42"/>
    </row>
    <row r="14" spans="1:247" s="23" customFormat="1" ht="32.25" customHeight="1" x14ac:dyDescent="0.25">
      <c r="A14" s="232" t="s">
        <v>31</v>
      </c>
      <c r="B14" s="321" t="s">
        <v>12</v>
      </c>
      <c r="C14" s="321" t="s">
        <v>14</v>
      </c>
      <c r="D14" s="321" t="s">
        <v>13</v>
      </c>
      <c r="E14" s="321" t="s">
        <v>16</v>
      </c>
      <c r="F14" s="321" t="s">
        <v>15</v>
      </c>
      <c r="G14" s="321" t="s">
        <v>18</v>
      </c>
      <c r="H14" s="321" t="s">
        <v>17</v>
      </c>
      <c r="I14" s="321" t="s">
        <v>20</v>
      </c>
      <c r="J14" s="321" t="s">
        <v>21</v>
      </c>
      <c r="K14" s="233"/>
      <c r="L14" s="230" t="s">
        <v>1</v>
      </c>
      <c r="M14" s="231"/>
      <c r="N14" s="230" t="s">
        <v>1375</v>
      </c>
      <c r="O14" s="231"/>
      <c r="P14" s="234" t="s">
        <v>1377</v>
      </c>
      <c r="Q14" s="340" t="s">
        <v>3</v>
      </c>
      <c r="R14" s="341" t="s">
        <v>78</v>
      </c>
      <c r="S14" s="342" t="s">
        <v>98</v>
      </c>
      <c r="T14" s="341" t="s">
        <v>62</v>
      </c>
      <c r="U14" s="341" t="s">
        <v>61</v>
      </c>
      <c r="V14" s="322" t="s">
        <v>51</v>
      </c>
      <c r="W14" s="343" t="s">
        <v>1</v>
      </c>
      <c r="X14" s="344" t="s">
        <v>2</v>
      </c>
      <c r="Y14" s="344" t="s">
        <v>3</v>
      </c>
      <c r="Z14" s="345" t="s">
        <v>55</v>
      </c>
      <c r="AA14" s="322" t="s">
        <v>56</v>
      </c>
      <c r="AB14" s="322" t="s">
        <v>86</v>
      </c>
      <c r="AC14" s="322" t="s">
        <v>54</v>
      </c>
      <c r="AD14" s="344" t="s">
        <v>61</v>
      </c>
      <c r="AE14" s="344" t="s">
        <v>85</v>
      </c>
      <c r="AF14" s="338"/>
      <c r="AG14" s="338"/>
      <c r="AH14" s="325"/>
      <c r="AI14" s="325"/>
    </row>
    <row r="15" spans="1:247" s="23" customFormat="1" ht="33" customHeight="1" x14ac:dyDescent="0.25">
      <c r="A15" s="312" t="s">
        <v>1373</v>
      </c>
      <c r="B15" s="322"/>
      <c r="C15" s="322"/>
      <c r="D15" s="322"/>
      <c r="E15" s="322"/>
      <c r="F15" s="322"/>
      <c r="G15" s="322"/>
      <c r="H15" s="322"/>
      <c r="I15" s="322"/>
      <c r="J15" s="322"/>
      <c r="K15" s="199"/>
      <c r="L15" s="235" t="s">
        <v>1372</v>
      </c>
      <c r="M15" s="231"/>
      <c r="N15" s="235" t="s">
        <v>1374</v>
      </c>
      <c r="O15" s="201"/>
      <c r="P15" s="236" t="s">
        <v>1376</v>
      </c>
      <c r="Q15" s="326"/>
      <c r="R15" s="327"/>
      <c r="S15" s="328"/>
      <c r="T15" s="327"/>
      <c r="U15" s="327"/>
      <c r="V15" s="329"/>
      <c r="W15" s="330"/>
      <c r="X15" s="331"/>
      <c r="Y15" s="331"/>
      <c r="Z15" s="332"/>
      <c r="AA15" s="329"/>
      <c r="AB15" s="329"/>
      <c r="AC15" s="329"/>
      <c r="AD15" s="331"/>
      <c r="AE15" s="331"/>
      <c r="AF15" s="338"/>
      <c r="AG15" s="338"/>
      <c r="AH15" s="325"/>
      <c r="AI15" s="325"/>
    </row>
    <row r="16" spans="1:247" s="23" customFormat="1" ht="21.75" customHeight="1" thickBot="1" x14ac:dyDescent="0.3">
      <c r="A16" s="210"/>
      <c r="B16" s="322"/>
      <c r="C16" s="322"/>
      <c r="D16" s="322"/>
      <c r="E16" s="322"/>
      <c r="F16" s="322"/>
      <c r="G16" s="322"/>
      <c r="H16" s="322"/>
      <c r="I16" s="322"/>
      <c r="J16" s="322"/>
      <c r="K16" s="199"/>
      <c r="L16" s="200"/>
      <c r="M16" s="201"/>
      <c r="N16" s="200"/>
      <c r="O16" s="201"/>
      <c r="P16" s="211"/>
      <c r="Q16" s="326"/>
      <c r="R16" s="327"/>
      <c r="S16" s="328"/>
      <c r="T16" s="327"/>
      <c r="U16" s="327"/>
      <c r="V16" s="329"/>
      <c r="W16" s="330"/>
      <c r="X16" s="331"/>
      <c r="Y16" s="331"/>
      <c r="Z16" s="332"/>
      <c r="AA16" s="329"/>
      <c r="AB16" s="329"/>
      <c r="AC16" s="329"/>
      <c r="AD16" s="331"/>
      <c r="AE16" s="331"/>
      <c r="AF16" s="338"/>
      <c r="AG16" s="338"/>
      <c r="AH16" s="325"/>
      <c r="AI16" s="325"/>
    </row>
    <row r="17" spans="1:37" ht="26.25" customHeight="1" thickBot="1" x14ac:dyDescent="0.3">
      <c r="A17" s="212"/>
      <c r="B17" s="323" t="str">
        <f t="shared" ref="B17:B46" ca="1" si="0">IFERROR(VLOOKUP($A17,L_BDDCOMM,2,FALSE()),"")</f>
        <v/>
      </c>
      <c r="C17" s="323" t="str">
        <f t="shared" ref="C17:C46" ca="1" si="1">IFERROR(VLOOKUP($A17,L_BDDCOMM,3,FALSE()),"")</f>
        <v/>
      </c>
      <c r="D17" s="323" t="str">
        <f t="shared" ref="D17:D46" ca="1" si="2">IFERROR(VLOOKUP($A17,L_BDDCOMM,4,FALSE()),"")</f>
        <v/>
      </c>
      <c r="E17" s="324" t="str">
        <f ca="1">IFERROR(VLOOKUP($A17,L_BDDCOMM,5,FALSE()),"")</f>
        <v/>
      </c>
      <c r="F17" s="323" t="str">
        <f t="shared" ref="F17:F46" ca="1" si="3">IFERROR(VLOOKUP($A17,L_BDDCOMM,6,FALSE()),"")</f>
        <v/>
      </c>
      <c r="G17" s="324" t="str">
        <f t="shared" ref="G17:G46" ca="1" si="4">IFERROR(VLOOKUP($A17,L_BDDCOMM,7,FALSE()),"")</f>
        <v/>
      </c>
      <c r="H17" s="323" t="str">
        <f t="shared" ref="H17:H46" ca="1" si="5">IFERROR(VLOOKUP($A17,L_BDDCOMM,8,FALSE()),"")</f>
        <v/>
      </c>
      <c r="I17" s="323" t="str">
        <f ca="1">IFERROR(F17*E17,"")</f>
        <v/>
      </c>
      <c r="J17" s="323" t="str">
        <f ca="1">IFERROR(G17*H17,"")</f>
        <v/>
      </c>
      <c r="K17" s="195"/>
      <c r="L17" s="198"/>
      <c r="M17" s="301"/>
      <c r="N17" s="198"/>
      <c r="O17" s="301"/>
      <c r="P17" s="213"/>
      <c r="Q17" s="333" t="str">
        <f t="shared" ref="Q17" si="6">IF(L17="Commune",VLOOKUP(N17,L_BDDCOMM,2,FALSE()),IF(L17="Epci",VLOOKUP(N17,L_BDDEPCI,2,FALSE()),IF(L17="Groupe commune",VLOOKUP(N17,L_BDDSIVOM,2,FALSE()),IF(L17="Gestionnaire",VLOOKUP(N17,L_BDDGEST,2,FALSE()),IF(L17="Equipement","DOSS_"&amp;#REF!,"")))))</f>
        <v/>
      </c>
      <c r="R17" s="320" t="str">
        <f t="shared" ref="R17" si="7">IF(OR(L17="Commune",L17="Epci",L17="Groupe commune"),Q17,IF(OR(L17="Gestionnaire",L17="Equipement"),VLOOKUP(N17,L_BDDGEST,3,FALSE()),""))</f>
        <v/>
      </c>
      <c r="S17" s="334" t="str">
        <f t="shared" ref="S17" ca="1" si="8">IF(L17="Commune",VLOOKUP(R17,OFFSET(L_BDDCOMM,0,1),4,FALSE()),IF(L17="Epci",VLOOKUP(R17,OFFSET(L_BDDEPCI,0,1),2,FALSE()),
IF(OR(L17="Gestionnaire",L17="Equipement"),IF(LEN(R17)=9,VLOOKUP(R17,OFFSET(L_BDDEPCI,0,1),2,FALSE()),VLOOKUP(R17,OFFSET(L_BDDCOMM,0,1),4,FALSE())),
IF(L17="Groupe commune",VLOOKUP(R17,OFFSET(L_BDDSIVOM,0,1),2,FALSE()),""))))</f>
        <v/>
      </c>
      <c r="T17" s="334" t="str">
        <f ca="1">IF(L17="Commune",VLOOKUP(R17,OFFSET(L_BDDCOMM,0,1),6,FALSE()),IF(L17="Epci",VLOOKUP(R17,OFFSET(L_BDDEPCI,0,1),4,FALSE()),
IF(OR(L17="Gestionnaire",L17="Equipement"),IF(LEN(R17)=9,VLOOKUP(R17,OFFSET(L_BDDEPCI,0,1),4,FALSE()),VLOOKUP(R17,OFFSET(L_BDDCOMM,0,1),6,FALSE())),
IF(L17="Groupe commune",VLOOKUP(R17,OFFSET(L_BDDSIVOM,0,1),4,FALSE()),""))))</f>
        <v/>
      </c>
      <c r="U17" s="320" t="str">
        <f ca="1">IF(ISNUMBER(S17),IF(S17&gt;INDEX(L_GroupesEAJE,1,2),IF(T17&gt;INDEX(L_GroupesEAJE,1,4),INDEX(L_GroupesEAJE,1,1),INDEX(L_GroupesEAJE,2,1)),IF(S17&gt;INDEX(L_GroupesEAJE,3,2),IF(T17&gt;INDEX(L_GroupesEAJE,3,4),INDEX(L_GroupesEAJE,3,1),INDEX(L_GroupesEAJE,4,1)),IF(S17&gt;INDEX(L_GroupesEAJE,5,2),IF(T17&gt;INDEX(L_GroupesEAJE,5,4),INDEX(L_GroupesEAJE,5,1),INDEX(L_GroupesEAJE,6,1)),IF(T17&gt;INDEX(L_GroupesEAJE,7,4),INDEX(L_GroupesEAJE,7,1),INDEX(L_GroupesEAJE,8,1))))),"")</f>
        <v/>
      </c>
      <c r="V17" s="320"/>
      <c r="W17" s="320">
        <f>L17</f>
        <v>0</v>
      </c>
      <c r="X17" s="320">
        <f>N17</f>
        <v>0</v>
      </c>
      <c r="Y17" s="320" t="str">
        <f>R17</f>
        <v/>
      </c>
      <c r="Z17" s="335"/>
      <c r="AA17" s="336"/>
      <c r="AB17" s="336"/>
      <c r="AC17" s="336"/>
      <c r="AD17" s="336" t="str">
        <f ca="1">U17</f>
        <v/>
      </c>
      <c r="AE17" s="336">
        <f>P17</f>
        <v>0</v>
      </c>
      <c r="AF17" s="339"/>
      <c r="AG17" s="339"/>
      <c r="AH17" s="336" t="str">
        <f ca="1">IF(AE17="OUI","Groupe 9",AD17)</f>
        <v/>
      </c>
      <c r="AI17" s="337" t="str">
        <f t="shared" ref="AI17" si="9">IFERROR(IF(OR(AG17&gt;0,AND(AG17=0,AF17&gt;0)),MAX(AG17,IFERROR(INDEX(L_GroupesEAJE,IF(AE17="OUI",9,RIGHT(AD17,1)),5),"")),""),"")</f>
        <v/>
      </c>
      <c r="AJ17" s="42"/>
      <c r="AK17" s="42"/>
    </row>
    <row r="18" spans="1:37" s="43" customFormat="1" ht="15.75" thickBot="1" x14ac:dyDescent="0.3">
      <c r="A18" s="302"/>
      <c r="B18" s="214" t="str">
        <f t="shared" ca="1" si="0"/>
        <v/>
      </c>
      <c r="C18" s="214" t="str">
        <f t="shared" ca="1" si="1"/>
        <v/>
      </c>
      <c r="D18" s="214" t="str">
        <f t="shared" ca="1" si="2"/>
        <v/>
      </c>
      <c r="E18" s="214" t="str">
        <f t="shared" ref="E18:E46" ca="1" si="10">IFERROR(VLOOKUP($A18,L_BDDCOMM,5,FALSE()),"")</f>
        <v/>
      </c>
      <c r="F18" s="214" t="str">
        <f t="shared" ca="1" si="3"/>
        <v/>
      </c>
      <c r="G18" s="214" t="str">
        <f t="shared" ca="1" si="4"/>
        <v/>
      </c>
      <c r="H18" s="214" t="str">
        <f t="shared" ca="1" si="5"/>
        <v/>
      </c>
      <c r="I18" s="214" t="str">
        <f t="shared" ref="I18:I46" ca="1" si="11">IFERROR(F18*E18,"")</f>
        <v/>
      </c>
      <c r="J18" s="214" t="str">
        <f t="shared" ref="J18:J46" ca="1" si="12">IFERROR(G18*H18,"")</f>
        <v/>
      </c>
      <c r="K18" s="214"/>
      <c r="L18" s="214"/>
      <c r="M18" s="214"/>
      <c r="N18" s="214"/>
      <c r="O18" s="214"/>
      <c r="P18" s="215"/>
    </row>
    <row r="19" spans="1:37" s="43" customFormat="1" ht="15.75" thickBot="1" x14ac:dyDescent="0.3">
      <c r="A19" s="196"/>
      <c r="B19" s="196" t="str">
        <f t="shared" ca="1" si="0"/>
        <v/>
      </c>
      <c r="C19" s="196" t="str">
        <f t="shared" ca="1" si="1"/>
        <v/>
      </c>
      <c r="D19" s="196" t="str">
        <f t="shared" ca="1" si="2"/>
        <v/>
      </c>
      <c r="E19" s="196" t="str">
        <f t="shared" ca="1" si="10"/>
        <v/>
      </c>
      <c r="F19" s="196" t="str">
        <f t="shared" ca="1" si="3"/>
        <v/>
      </c>
      <c r="G19" s="196" t="str">
        <f t="shared" ca="1" si="4"/>
        <v/>
      </c>
      <c r="H19" s="196" t="str">
        <f t="shared" ca="1" si="5"/>
        <v/>
      </c>
      <c r="I19" s="196" t="str">
        <f t="shared" ca="1" si="11"/>
        <v/>
      </c>
      <c r="J19" s="214" t="str">
        <f t="shared" ca="1" si="12"/>
        <v/>
      </c>
      <c r="K19" s="196"/>
      <c r="L19" s="196"/>
      <c r="M19" s="196"/>
    </row>
    <row r="20" spans="1:37" s="43" customFormat="1" ht="18.75" customHeight="1" x14ac:dyDescent="0.25">
      <c r="A20" s="468" t="s">
        <v>1367</v>
      </c>
      <c r="B20" s="469"/>
      <c r="C20" s="469"/>
      <c r="D20" s="469"/>
      <c r="E20" s="469"/>
      <c r="F20" s="469"/>
      <c r="G20" s="469"/>
      <c r="H20" s="469"/>
      <c r="I20" s="469"/>
      <c r="J20" s="469"/>
      <c r="K20" s="469"/>
      <c r="L20" s="469"/>
      <c r="M20" s="469"/>
      <c r="N20" s="469"/>
      <c r="O20" s="469"/>
      <c r="P20" s="470"/>
    </row>
    <row r="21" spans="1:37" s="43" customFormat="1" ht="15.75" thickBot="1" x14ac:dyDescent="0.3">
      <c r="A21" s="303"/>
      <c r="B21" s="196" t="str">
        <f t="shared" ca="1" si="0"/>
        <v/>
      </c>
      <c r="C21" s="196" t="str">
        <f t="shared" ca="1" si="1"/>
        <v/>
      </c>
      <c r="D21" s="196" t="str">
        <f t="shared" ca="1" si="2"/>
        <v/>
      </c>
      <c r="E21" s="196" t="str">
        <f t="shared" ca="1" si="10"/>
        <v/>
      </c>
      <c r="F21" s="196" t="str">
        <f t="shared" ca="1" si="3"/>
        <v/>
      </c>
      <c r="G21" s="196" t="str">
        <f t="shared" ca="1" si="4"/>
        <v/>
      </c>
      <c r="H21" s="196" t="str">
        <f t="shared" ca="1" si="5"/>
        <v/>
      </c>
      <c r="I21" s="196" t="str">
        <f t="shared" ca="1" si="11"/>
        <v/>
      </c>
      <c r="J21" s="196" t="str">
        <f t="shared" ca="1" si="12"/>
        <v/>
      </c>
      <c r="K21" s="196"/>
      <c r="L21" s="196"/>
      <c r="M21" s="196"/>
      <c r="N21" s="196"/>
      <c r="O21" s="196"/>
      <c r="P21" s="216"/>
    </row>
    <row r="22" spans="1:37" s="43" customFormat="1" ht="33" customHeight="1" thickBot="1" x14ac:dyDescent="0.3">
      <c r="A22" s="217" t="s">
        <v>1379</v>
      </c>
      <c r="B22" s="196" t="str">
        <f t="shared" ca="1" si="0"/>
        <v/>
      </c>
      <c r="C22" s="196" t="str">
        <f t="shared" ca="1" si="1"/>
        <v/>
      </c>
      <c r="D22" s="196" t="str">
        <f t="shared" ca="1" si="2"/>
        <v/>
      </c>
      <c r="E22" s="196" t="str">
        <f t="shared" ca="1" si="10"/>
        <v/>
      </c>
      <c r="F22" s="196" t="str">
        <f t="shared" ca="1" si="3"/>
        <v/>
      </c>
      <c r="G22" s="196" t="str">
        <f t="shared" ca="1" si="4"/>
        <v/>
      </c>
      <c r="H22" s="196" t="str">
        <f t="shared" ca="1" si="5"/>
        <v/>
      </c>
      <c r="I22" s="196" t="str">
        <f t="shared" ca="1" si="11"/>
        <v/>
      </c>
      <c r="J22" s="196" t="str">
        <f t="shared" ca="1" si="12"/>
        <v/>
      </c>
      <c r="K22" s="196"/>
      <c r="L22" s="197"/>
      <c r="M22" s="196"/>
      <c r="N22" s="196"/>
      <c r="O22" s="196"/>
      <c r="P22" s="216"/>
    </row>
    <row r="23" spans="1:37" s="43" customFormat="1" ht="15.75" thickBot="1" x14ac:dyDescent="0.3">
      <c r="A23" s="303"/>
      <c r="B23" s="196" t="str">
        <f t="shared" ca="1" si="0"/>
        <v/>
      </c>
      <c r="C23" s="196" t="str">
        <f t="shared" ca="1" si="1"/>
        <v/>
      </c>
      <c r="D23" s="196" t="str">
        <f t="shared" ca="1" si="2"/>
        <v/>
      </c>
      <c r="E23" s="196" t="str">
        <f t="shared" ca="1" si="10"/>
        <v/>
      </c>
      <c r="F23" s="196" t="str">
        <f t="shared" ca="1" si="3"/>
        <v/>
      </c>
      <c r="G23" s="196" t="str">
        <f t="shared" ca="1" si="4"/>
        <v/>
      </c>
      <c r="H23" s="196" t="str">
        <f t="shared" ca="1" si="5"/>
        <v/>
      </c>
      <c r="I23" s="196" t="str">
        <f t="shared" ca="1" si="11"/>
        <v/>
      </c>
      <c r="J23" s="196" t="str">
        <f t="shared" ca="1" si="12"/>
        <v/>
      </c>
      <c r="K23" s="196"/>
      <c r="L23" s="196"/>
      <c r="M23" s="196"/>
      <c r="N23" s="196"/>
      <c r="O23" s="196"/>
      <c r="P23" s="216"/>
    </row>
    <row r="24" spans="1:37" s="43" customFormat="1" ht="33" customHeight="1" thickBot="1" x14ac:dyDescent="0.3">
      <c r="A24" s="217" t="s">
        <v>1380</v>
      </c>
      <c r="B24" s="196" t="str">
        <f t="shared" ca="1" si="0"/>
        <v/>
      </c>
      <c r="C24" s="196" t="str">
        <f t="shared" ca="1" si="1"/>
        <v/>
      </c>
      <c r="D24" s="196" t="str">
        <f t="shared" ca="1" si="2"/>
        <v/>
      </c>
      <c r="E24" s="196" t="str">
        <f t="shared" ca="1" si="10"/>
        <v/>
      </c>
      <c r="F24" s="196" t="str">
        <f t="shared" ca="1" si="3"/>
        <v/>
      </c>
      <c r="G24" s="196" t="str">
        <f t="shared" ca="1" si="4"/>
        <v/>
      </c>
      <c r="H24" s="196" t="str">
        <f t="shared" ca="1" si="5"/>
        <v/>
      </c>
      <c r="I24" s="196" t="str">
        <f t="shared" ca="1" si="11"/>
        <v/>
      </c>
      <c r="J24" s="196" t="str">
        <f t="shared" ca="1" si="12"/>
        <v/>
      </c>
      <c r="K24" s="196"/>
      <c r="L24" s="197"/>
      <c r="M24" s="196"/>
      <c r="N24" s="196"/>
      <c r="O24" s="196"/>
      <c r="P24" s="216"/>
    </row>
    <row r="25" spans="1:37" s="43" customFormat="1" ht="15.75" thickBot="1" x14ac:dyDescent="0.3">
      <c r="A25" s="304"/>
      <c r="B25" s="214" t="str">
        <f t="shared" ca="1" si="0"/>
        <v/>
      </c>
      <c r="C25" s="214" t="str">
        <f t="shared" ca="1" si="1"/>
        <v/>
      </c>
      <c r="D25" s="214" t="str">
        <f t="shared" ca="1" si="2"/>
        <v/>
      </c>
      <c r="E25" s="214" t="str">
        <f t="shared" ca="1" si="10"/>
        <v/>
      </c>
      <c r="F25" s="214" t="str">
        <f t="shared" ca="1" si="3"/>
        <v/>
      </c>
      <c r="G25" s="214" t="str">
        <f t="shared" ca="1" si="4"/>
        <v/>
      </c>
      <c r="H25" s="214" t="str">
        <f t="shared" ca="1" si="5"/>
        <v/>
      </c>
      <c r="I25" s="214" t="str">
        <f t="shared" ca="1" si="11"/>
        <v/>
      </c>
      <c r="J25" s="214" t="str">
        <f t="shared" ca="1" si="12"/>
        <v/>
      </c>
      <c r="K25" s="214"/>
      <c r="L25" s="214"/>
      <c r="M25" s="214"/>
      <c r="N25" s="214"/>
      <c r="O25" s="214"/>
      <c r="P25" s="215"/>
    </row>
    <row r="26" spans="1:37" s="43" customFormat="1" ht="15.75" thickBot="1" x14ac:dyDescent="0.3">
      <c r="A26" s="196"/>
      <c r="B26" s="196" t="str">
        <f t="shared" ca="1" si="0"/>
        <v/>
      </c>
      <c r="C26" s="196" t="str">
        <f t="shared" ca="1" si="1"/>
        <v/>
      </c>
      <c r="D26" s="196" t="str">
        <f t="shared" ca="1" si="2"/>
        <v/>
      </c>
      <c r="E26" s="196" t="str">
        <f t="shared" ca="1" si="10"/>
        <v/>
      </c>
      <c r="F26" s="196" t="str">
        <f t="shared" ca="1" si="3"/>
        <v/>
      </c>
      <c r="G26" s="196" t="str">
        <f t="shared" ca="1" si="4"/>
        <v/>
      </c>
      <c r="H26" s="196" t="str">
        <f t="shared" ca="1" si="5"/>
        <v/>
      </c>
      <c r="I26" s="196" t="str">
        <f t="shared" ca="1" si="11"/>
        <v/>
      </c>
      <c r="J26" s="196" t="str">
        <f t="shared" ca="1" si="12"/>
        <v/>
      </c>
      <c r="K26" s="196"/>
      <c r="L26" s="196"/>
      <c r="M26" s="196"/>
    </row>
    <row r="27" spans="1:37" s="43" customFormat="1" ht="18.75" x14ac:dyDescent="0.25">
      <c r="A27" s="296" t="s">
        <v>1369</v>
      </c>
      <c r="B27" s="299" t="str">
        <f ca="1">IFERROR(VLOOKUP($A27,L_BDDCOMM,2,FALSE()),"")</f>
        <v/>
      </c>
      <c r="C27" s="299" t="str">
        <f ca="1">IFERROR(VLOOKUP($A27,L_BDDCOMM,3,FALSE()),"")</f>
        <v/>
      </c>
      <c r="D27" s="299" t="str">
        <f ca="1">IFERROR(VLOOKUP($A27,L_BDDCOMM,4,FALSE()),"")</f>
        <v/>
      </c>
      <c r="E27" s="299" t="str">
        <f ca="1">IFERROR(VLOOKUP($A27,L_BDDCOMM,5,FALSE()),"")</f>
        <v/>
      </c>
      <c r="F27" s="299" t="str">
        <f ca="1">IFERROR(VLOOKUP($A27,L_BDDCOMM,6,FALSE()),"")</f>
        <v/>
      </c>
      <c r="G27" s="299" t="str">
        <f ca="1">IFERROR(VLOOKUP($A27,L_BDDCOMM,7,FALSE()),"")</f>
        <v/>
      </c>
      <c r="H27" s="299" t="str">
        <f ca="1">IFERROR(VLOOKUP($A27,L_BDDCOMM,8,FALSE()),"")</f>
        <v/>
      </c>
      <c r="I27" s="299" t="str">
        <f ca="1">IFERROR(F27*E27,"")</f>
        <v/>
      </c>
      <c r="J27" s="299" t="str">
        <f ca="1">IFERROR(G27*H27,"")</f>
        <v/>
      </c>
      <c r="K27" s="299"/>
      <c r="L27" s="299"/>
      <c r="M27" s="299"/>
      <c r="N27" s="299"/>
      <c r="O27" s="299"/>
      <c r="P27" s="300"/>
    </row>
    <row r="28" spans="1:37" s="43" customFormat="1" x14ac:dyDescent="0.25">
      <c r="A28" s="303"/>
      <c r="B28" s="196" t="str">
        <f t="shared" ca="1" si="0"/>
        <v/>
      </c>
      <c r="C28" s="196" t="str">
        <f t="shared" ca="1" si="1"/>
        <v/>
      </c>
      <c r="D28" s="196" t="str">
        <f t="shared" ca="1" si="2"/>
        <v/>
      </c>
      <c r="E28" s="196" t="str">
        <f t="shared" ca="1" si="10"/>
        <v/>
      </c>
      <c r="F28" s="196" t="str">
        <f t="shared" ca="1" si="3"/>
        <v/>
      </c>
      <c r="G28" s="196" t="str">
        <f t="shared" ca="1" si="4"/>
        <v/>
      </c>
      <c r="H28" s="196" t="str">
        <f t="shared" ca="1" si="5"/>
        <v/>
      </c>
      <c r="I28" s="196" t="str">
        <f t="shared" ca="1" si="11"/>
        <v/>
      </c>
      <c r="J28" s="196" t="str">
        <f t="shared" ca="1" si="12"/>
        <v/>
      </c>
      <c r="K28" s="196"/>
      <c r="L28" s="196"/>
      <c r="M28" s="196"/>
      <c r="N28" s="196"/>
      <c r="O28" s="196"/>
      <c r="P28" s="216"/>
    </row>
    <row r="29" spans="1:37" s="43" customFormat="1" ht="34.5" customHeight="1" x14ac:dyDescent="0.25">
      <c r="A29" s="476" t="s">
        <v>1368</v>
      </c>
      <c r="B29" s="477"/>
      <c r="C29" s="477"/>
      <c r="D29" s="477"/>
      <c r="E29" s="477"/>
      <c r="F29" s="477"/>
      <c r="G29" s="477"/>
      <c r="H29" s="477"/>
      <c r="I29" s="477"/>
      <c r="J29" s="477"/>
      <c r="K29" s="477"/>
      <c r="L29" s="477"/>
      <c r="M29" s="477"/>
      <c r="N29" s="477"/>
      <c r="O29" s="477"/>
      <c r="P29" s="478"/>
    </row>
    <row r="30" spans="1:37" s="43" customFormat="1" ht="10.5" customHeight="1" thickBot="1" x14ac:dyDescent="0.3">
      <c r="A30" s="303"/>
      <c r="B30" s="196" t="str">
        <f t="shared" ca="1" si="0"/>
        <v/>
      </c>
      <c r="C30" s="196" t="str">
        <f t="shared" ca="1" si="1"/>
        <v/>
      </c>
      <c r="D30" s="196" t="str">
        <f t="shared" ca="1" si="2"/>
        <v/>
      </c>
      <c r="E30" s="196" t="str">
        <f t="shared" ca="1" si="10"/>
        <v/>
      </c>
      <c r="F30" s="196" t="str">
        <f t="shared" ca="1" si="3"/>
        <v/>
      </c>
      <c r="G30" s="196" t="str">
        <f t="shared" ca="1" si="4"/>
        <v/>
      </c>
      <c r="H30" s="196" t="str">
        <f t="shared" ca="1" si="5"/>
        <v/>
      </c>
      <c r="I30" s="196" t="str">
        <f t="shared" ca="1" si="11"/>
        <v/>
      </c>
      <c r="J30" s="196" t="str">
        <f t="shared" ca="1" si="12"/>
        <v/>
      </c>
      <c r="K30" s="196"/>
      <c r="L30" s="196"/>
      <c r="M30" s="196"/>
      <c r="N30" s="196"/>
      <c r="O30" s="196"/>
      <c r="P30" s="216"/>
    </row>
    <row r="31" spans="1:37" s="43" customFormat="1" ht="15.75" x14ac:dyDescent="0.25">
      <c r="A31" s="313" t="s">
        <v>1354</v>
      </c>
      <c r="B31" s="196" t="str">
        <f t="shared" ca="1" si="0"/>
        <v/>
      </c>
      <c r="C31" s="196" t="str">
        <f t="shared" ca="1" si="1"/>
        <v/>
      </c>
      <c r="D31" s="196" t="str">
        <f t="shared" ca="1" si="2"/>
        <v/>
      </c>
      <c r="E31" s="196" t="str">
        <f t="shared" ca="1" si="10"/>
        <v/>
      </c>
      <c r="F31" s="196" t="str">
        <f t="shared" ca="1" si="3"/>
        <v/>
      </c>
      <c r="G31" s="196" t="str">
        <f t="shared" ca="1" si="4"/>
        <v/>
      </c>
      <c r="H31" s="196" t="str">
        <f t="shared" ca="1" si="5"/>
        <v/>
      </c>
      <c r="I31" s="196" t="str">
        <f t="shared" ca="1" si="11"/>
        <v/>
      </c>
      <c r="J31" s="196" t="str">
        <f t="shared" ca="1" si="12"/>
        <v/>
      </c>
      <c r="K31" s="196"/>
      <c r="L31" s="204"/>
      <c r="M31" s="196"/>
      <c r="N31" s="196"/>
      <c r="O31" s="196"/>
      <c r="P31" s="216"/>
    </row>
    <row r="32" spans="1:37" s="43" customFormat="1" ht="15.75" x14ac:dyDescent="0.25">
      <c r="A32" s="314" t="s">
        <v>1355</v>
      </c>
      <c r="B32" s="196" t="str">
        <f t="shared" ca="1" si="0"/>
        <v/>
      </c>
      <c r="C32" s="196" t="str">
        <f t="shared" ca="1" si="1"/>
        <v/>
      </c>
      <c r="D32" s="196" t="str">
        <f t="shared" ca="1" si="2"/>
        <v/>
      </c>
      <c r="E32" s="196" t="str">
        <f t="shared" ca="1" si="10"/>
        <v/>
      </c>
      <c r="F32" s="196" t="str">
        <f t="shared" ca="1" si="3"/>
        <v/>
      </c>
      <c r="G32" s="196" t="str">
        <f t="shared" ca="1" si="4"/>
        <v/>
      </c>
      <c r="H32" s="196" t="str">
        <f t="shared" ca="1" si="5"/>
        <v/>
      </c>
      <c r="I32" s="196" t="str">
        <f t="shared" ca="1" si="11"/>
        <v/>
      </c>
      <c r="J32" s="196" t="str">
        <f t="shared" ca="1" si="12"/>
        <v/>
      </c>
      <c r="K32" s="196"/>
      <c r="L32" s="202"/>
      <c r="M32" s="196"/>
      <c r="N32" s="196"/>
      <c r="O32" s="196"/>
      <c r="P32" s="216"/>
    </row>
    <row r="33" spans="1:37" s="43" customFormat="1" ht="15.75" x14ac:dyDescent="0.25">
      <c r="A33" s="314" t="s">
        <v>1356</v>
      </c>
      <c r="B33" s="196" t="str">
        <f t="shared" ca="1" si="0"/>
        <v/>
      </c>
      <c r="C33" s="196" t="str">
        <f t="shared" ca="1" si="1"/>
        <v/>
      </c>
      <c r="D33" s="196" t="str">
        <f t="shared" ca="1" si="2"/>
        <v/>
      </c>
      <c r="E33" s="196" t="str">
        <f t="shared" ca="1" si="10"/>
        <v/>
      </c>
      <c r="F33" s="196" t="str">
        <f t="shared" ca="1" si="3"/>
        <v/>
      </c>
      <c r="G33" s="196" t="str">
        <f t="shared" ca="1" si="4"/>
        <v/>
      </c>
      <c r="H33" s="196" t="str">
        <f t="shared" ca="1" si="5"/>
        <v/>
      </c>
      <c r="I33" s="196" t="str">
        <f t="shared" ca="1" si="11"/>
        <v/>
      </c>
      <c r="J33" s="196" t="str">
        <f t="shared" ca="1" si="12"/>
        <v/>
      </c>
      <c r="K33" s="196"/>
      <c r="L33" s="202"/>
      <c r="M33" s="196"/>
      <c r="N33" s="196"/>
      <c r="O33" s="196"/>
      <c r="P33" s="216"/>
    </row>
    <row r="34" spans="1:37" s="43" customFormat="1" ht="15.75" x14ac:dyDescent="0.25">
      <c r="A34" s="314" t="s">
        <v>1357</v>
      </c>
      <c r="B34" s="196" t="str">
        <f t="shared" ca="1" si="0"/>
        <v/>
      </c>
      <c r="C34" s="196" t="str">
        <f t="shared" ca="1" si="1"/>
        <v/>
      </c>
      <c r="D34" s="196" t="str">
        <f t="shared" ca="1" si="2"/>
        <v/>
      </c>
      <c r="E34" s="196" t="str">
        <f t="shared" ca="1" si="10"/>
        <v/>
      </c>
      <c r="F34" s="196" t="str">
        <f t="shared" ca="1" si="3"/>
        <v/>
      </c>
      <c r="G34" s="196" t="str">
        <f t="shared" ca="1" si="4"/>
        <v/>
      </c>
      <c r="H34" s="196" t="str">
        <f t="shared" ca="1" si="5"/>
        <v/>
      </c>
      <c r="I34" s="196" t="str">
        <f t="shared" ca="1" si="11"/>
        <v/>
      </c>
      <c r="J34" s="196" t="str">
        <f t="shared" ca="1" si="12"/>
        <v/>
      </c>
      <c r="K34" s="196"/>
      <c r="L34" s="202"/>
      <c r="M34" s="196"/>
      <c r="N34" s="196"/>
      <c r="O34" s="196"/>
      <c r="P34" s="216"/>
    </row>
    <row r="35" spans="1:37" s="43" customFormat="1" ht="15.75" x14ac:dyDescent="0.25">
      <c r="A35" s="314" t="s">
        <v>1358</v>
      </c>
      <c r="B35" s="196" t="str">
        <f t="shared" ca="1" si="0"/>
        <v/>
      </c>
      <c r="C35" s="196" t="str">
        <f t="shared" ca="1" si="1"/>
        <v/>
      </c>
      <c r="D35" s="196" t="str">
        <f t="shared" ca="1" si="2"/>
        <v/>
      </c>
      <c r="E35" s="196" t="str">
        <f t="shared" ca="1" si="10"/>
        <v/>
      </c>
      <c r="F35" s="196" t="str">
        <f t="shared" ca="1" si="3"/>
        <v/>
      </c>
      <c r="G35" s="196" t="str">
        <f t="shared" ca="1" si="4"/>
        <v/>
      </c>
      <c r="H35" s="196" t="str">
        <f t="shared" ca="1" si="5"/>
        <v/>
      </c>
      <c r="I35" s="196" t="str">
        <f t="shared" ca="1" si="11"/>
        <v/>
      </c>
      <c r="J35" s="196" t="str">
        <f t="shared" ca="1" si="12"/>
        <v/>
      </c>
      <c r="K35" s="196"/>
      <c r="L35" s="202"/>
      <c r="M35" s="196"/>
      <c r="N35" s="196"/>
      <c r="O35" s="196"/>
      <c r="P35" s="216"/>
    </row>
    <row r="36" spans="1:37" s="43" customFormat="1" ht="15.75" x14ac:dyDescent="0.25">
      <c r="A36" s="314" t="s">
        <v>1359</v>
      </c>
      <c r="B36" s="196" t="str">
        <f t="shared" ca="1" si="0"/>
        <v/>
      </c>
      <c r="C36" s="196" t="str">
        <f t="shared" ca="1" si="1"/>
        <v/>
      </c>
      <c r="D36" s="196" t="str">
        <f t="shared" ca="1" si="2"/>
        <v/>
      </c>
      <c r="E36" s="196" t="str">
        <f t="shared" ca="1" si="10"/>
        <v/>
      </c>
      <c r="F36" s="196" t="str">
        <f t="shared" ca="1" si="3"/>
        <v/>
      </c>
      <c r="G36" s="196" t="str">
        <f t="shared" ca="1" si="4"/>
        <v/>
      </c>
      <c r="H36" s="196" t="str">
        <f t="shared" ca="1" si="5"/>
        <v/>
      </c>
      <c r="I36" s="196" t="str">
        <f t="shared" ca="1" si="11"/>
        <v/>
      </c>
      <c r="J36" s="196" t="str">
        <f t="shared" ca="1" si="12"/>
        <v/>
      </c>
      <c r="K36" s="196"/>
      <c r="L36" s="202"/>
      <c r="M36" s="196"/>
      <c r="N36" s="196"/>
      <c r="O36" s="196"/>
      <c r="P36" s="216"/>
    </row>
    <row r="37" spans="1:37" s="43" customFormat="1" ht="15.75" x14ac:dyDescent="0.25">
      <c r="A37" s="314" t="s">
        <v>1360</v>
      </c>
      <c r="B37" s="196" t="str">
        <f t="shared" ca="1" si="0"/>
        <v/>
      </c>
      <c r="C37" s="196" t="str">
        <f t="shared" ca="1" si="1"/>
        <v/>
      </c>
      <c r="D37" s="196" t="str">
        <f t="shared" ca="1" si="2"/>
        <v/>
      </c>
      <c r="E37" s="196" t="str">
        <f t="shared" ca="1" si="10"/>
        <v/>
      </c>
      <c r="F37" s="196" t="str">
        <f t="shared" ca="1" si="3"/>
        <v/>
      </c>
      <c r="G37" s="196" t="str">
        <f t="shared" ca="1" si="4"/>
        <v/>
      </c>
      <c r="H37" s="196" t="str">
        <f t="shared" ca="1" si="5"/>
        <v/>
      </c>
      <c r="I37" s="196" t="str">
        <f t="shared" ca="1" si="11"/>
        <v/>
      </c>
      <c r="J37" s="196" t="str">
        <f t="shared" ca="1" si="12"/>
        <v/>
      </c>
      <c r="K37" s="196"/>
      <c r="L37" s="202"/>
      <c r="M37" s="196"/>
      <c r="N37" s="196"/>
      <c r="O37" s="196"/>
      <c r="P37" s="216"/>
    </row>
    <row r="38" spans="1:37" s="43" customFormat="1" ht="15.75" x14ac:dyDescent="0.25">
      <c r="A38" s="314" t="s">
        <v>1361</v>
      </c>
      <c r="B38" s="196" t="str">
        <f t="shared" ca="1" si="0"/>
        <v/>
      </c>
      <c r="C38" s="196" t="str">
        <f t="shared" ca="1" si="1"/>
        <v/>
      </c>
      <c r="D38" s="196" t="str">
        <f t="shared" ca="1" si="2"/>
        <v/>
      </c>
      <c r="E38" s="196" t="str">
        <f t="shared" ca="1" si="10"/>
        <v/>
      </c>
      <c r="F38" s="196" t="str">
        <f t="shared" ca="1" si="3"/>
        <v/>
      </c>
      <c r="G38" s="196" t="str">
        <f t="shared" ca="1" si="4"/>
        <v/>
      </c>
      <c r="H38" s="196" t="str">
        <f t="shared" ca="1" si="5"/>
        <v/>
      </c>
      <c r="I38" s="196" t="str">
        <f t="shared" ca="1" si="11"/>
        <v/>
      </c>
      <c r="J38" s="196" t="str">
        <f t="shared" ca="1" si="12"/>
        <v/>
      </c>
      <c r="K38" s="196"/>
      <c r="L38" s="202"/>
      <c r="M38" s="196"/>
      <c r="N38" s="196"/>
      <c r="O38" s="196"/>
      <c r="P38" s="216"/>
    </row>
    <row r="39" spans="1:37" s="43" customFormat="1" ht="15.75" x14ac:dyDescent="0.25">
      <c r="A39" s="314" t="s">
        <v>1362</v>
      </c>
      <c r="B39" s="196" t="str">
        <f t="shared" ca="1" si="0"/>
        <v/>
      </c>
      <c r="C39" s="196" t="str">
        <f t="shared" ca="1" si="1"/>
        <v/>
      </c>
      <c r="D39" s="196" t="str">
        <f t="shared" ca="1" si="2"/>
        <v/>
      </c>
      <c r="E39" s="196" t="str">
        <f t="shared" ca="1" si="10"/>
        <v/>
      </c>
      <c r="F39" s="196" t="str">
        <f t="shared" ca="1" si="3"/>
        <v/>
      </c>
      <c r="G39" s="196" t="str">
        <f t="shared" ca="1" si="4"/>
        <v/>
      </c>
      <c r="H39" s="196" t="str">
        <f t="shared" ca="1" si="5"/>
        <v/>
      </c>
      <c r="I39" s="196" t="str">
        <f t="shared" ca="1" si="11"/>
        <v/>
      </c>
      <c r="J39" s="196" t="str">
        <f t="shared" ca="1" si="12"/>
        <v/>
      </c>
      <c r="K39" s="196"/>
      <c r="L39" s="202"/>
      <c r="M39" s="196"/>
      <c r="N39" s="196"/>
      <c r="O39" s="196"/>
      <c r="P39" s="216"/>
    </row>
    <row r="40" spans="1:37" s="43" customFormat="1" ht="15.75" x14ac:dyDescent="0.25">
      <c r="A40" s="314" t="s">
        <v>1363</v>
      </c>
      <c r="B40" s="196" t="str">
        <f t="shared" ca="1" si="0"/>
        <v/>
      </c>
      <c r="C40" s="196" t="str">
        <f t="shared" ca="1" si="1"/>
        <v/>
      </c>
      <c r="D40" s="196" t="str">
        <f t="shared" ca="1" si="2"/>
        <v/>
      </c>
      <c r="E40" s="196" t="str">
        <f t="shared" ca="1" si="10"/>
        <v/>
      </c>
      <c r="F40" s="196" t="str">
        <f t="shared" ca="1" si="3"/>
        <v/>
      </c>
      <c r="G40" s="196" t="str">
        <f t="shared" ca="1" si="4"/>
        <v/>
      </c>
      <c r="H40" s="196" t="str">
        <f t="shared" ca="1" si="5"/>
        <v/>
      </c>
      <c r="I40" s="196" t="str">
        <f t="shared" ca="1" si="11"/>
        <v/>
      </c>
      <c r="J40" s="196" t="str">
        <f t="shared" ca="1" si="12"/>
        <v/>
      </c>
      <c r="K40" s="196"/>
      <c r="L40" s="202"/>
      <c r="M40" s="196"/>
      <c r="N40" s="196"/>
      <c r="O40" s="196"/>
      <c r="P40" s="216"/>
    </row>
    <row r="41" spans="1:37" s="43" customFormat="1" ht="15.75" x14ac:dyDescent="0.25">
      <c r="A41" s="314" t="s">
        <v>1364</v>
      </c>
      <c r="B41" s="196" t="str">
        <f t="shared" ca="1" si="0"/>
        <v/>
      </c>
      <c r="C41" s="196" t="str">
        <f t="shared" ca="1" si="1"/>
        <v/>
      </c>
      <c r="D41" s="196" t="str">
        <f t="shared" ca="1" si="2"/>
        <v/>
      </c>
      <c r="E41" s="196" t="str">
        <f t="shared" ca="1" si="10"/>
        <v/>
      </c>
      <c r="F41" s="196" t="str">
        <f t="shared" ca="1" si="3"/>
        <v/>
      </c>
      <c r="G41" s="196" t="str">
        <f t="shared" ca="1" si="4"/>
        <v/>
      </c>
      <c r="H41" s="196" t="str">
        <f t="shared" ca="1" si="5"/>
        <v/>
      </c>
      <c r="I41" s="196" t="str">
        <f t="shared" ca="1" si="11"/>
        <v/>
      </c>
      <c r="J41" s="196" t="str">
        <f t="shared" ca="1" si="12"/>
        <v/>
      </c>
      <c r="K41" s="196"/>
      <c r="L41" s="202"/>
      <c r="M41" s="196"/>
      <c r="N41" s="196"/>
      <c r="O41" s="196"/>
      <c r="P41" s="216"/>
    </row>
    <row r="42" spans="1:37" s="43" customFormat="1" ht="16.5" thickBot="1" x14ac:dyDescent="0.3">
      <c r="A42" s="315" t="s">
        <v>1365</v>
      </c>
      <c r="B42" s="196" t="str">
        <f t="shared" ca="1" si="0"/>
        <v/>
      </c>
      <c r="C42" s="196" t="str">
        <f t="shared" ca="1" si="1"/>
        <v/>
      </c>
      <c r="D42" s="196" t="str">
        <f t="shared" ca="1" si="2"/>
        <v/>
      </c>
      <c r="E42" s="196" t="str">
        <f t="shared" ca="1" si="10"/>
        <v/>
      </c>
      <c r="F42" s="196" t="str">
        <f t="shared" ca="1" si="3"/>
        <v/>
      </c>
      <c r="G42" s="196" t="str">
        <f t="shared" ca="1" si="4"/>
        <v/>
      </c>
      <c r="H42" s="196" t="str">
        <f t="shared" ca="1" si="5"/>
        <v/>
      </c>
      <c r="I42" s="196" t="str">
        <f t="shared" ca="1" si="11"/>
        <v/>
      </c>
      <c r="J42" s="196" t="str">
        <f t="shared" ca="1" si="12"/>
        <v/>
      </c>
      <c r="K42" s="196"/>
      <c r="L42" s="203"/>
      <c r="M42" s="196"/>
      <c r="N42" s="196"/>
      <c r="O42" s="196"/>
      <c r="P42" s="216"/>
    </row>
    <row r="43" spans="1:37" s="43" customFormat="1" ht="22.5" customHeight="1" thickBot="1" x14ac:dyDescent="0.3">
      <c r="A43" s="316" t="s">
        <v>1366</v>
      </c>
      <c r="B43" s="196" t="str">
        <f t="shared" ca="1" si="0"/>
        <v/>
      </c>
      <c r="C43" s="196" t="str">
        <f t="shared" ca="1" si="1"/>
        <v/>
      </c>
      <c r="D43" s="196" t="str">
        <f t="shared" ca="1" si="2"/>
        <v/>
      </c>
      <c r="E43" s="196" t="str">
        <f t="shared" ca="1" si="10"/>
        <v/>
      </c>
      <c r="F43" s="196" t="str">
        <f t="shared" ca="1" si="3"/>
        <v/>
      </c>
      <c r="G43" s="196" t="str">
        <f t="shared" ca="1" si="4"/>
        <v/>
      </c>
      <c r="H43" s="196" t="str">
        <f t="shared" ca="1" si="5"/>
        <v/>
      </c>
      <c r="I43" s="196" t="str">
        <f t="shared" ca="1" si="11"/>
        <v/>
      </c>
      <c r="J43" s="196" t="str">
        <f t="shared" ca="1" si="12"/>
        <v/>
      </c>
      <c r="K43" s="196"/>
      <c r="L43" s="305">
        <f>SUM(L31:L42)/12</f>
        <v>0</v>
      </c>
      <c r="M43" s="196"/>
      <c r="N43" s="196"/>
      <c r="O43" s="196"/>
      <c r="P43" s="216"/>
    </row>
    <row r="44" spans="1:37" s="43" customFormat="1" ht="18" thickBot="1" x14ac:dyDescent="0.3">
      <c r="A44" s="218"/>
      <c r="B44" s="214"/>
      <c r="C44" s="214"/>
      <c r="D44" s="214"/>
      <c r="E44" s="214"/>
      <c r="F44" s="214"/>
      <c r="G44" s="214"/>
      <c r="H44" s="214"/>
      <c r="I44" s="214"/>
      <c r="J44" s="214"/>
      <c r="K44" s="214"/>
      <c r="L44" s="306"/>
      <c r="M44" s="214"/>
      <c r="N44" s="214"/>
      <c r="O44" s="214"/>
      <c r="P44" s="215"/>
    </row>
    <row r="45" spans="1:37" s="43" customFormat="1" ht="15.75" thickBot="1" x14ac:dyDescent="0.3">
      <c r="A45" s="196"/>
      <c r="B45" s="196" t="str">
        <f t="shared" ca="1" si="0"/>
        <v/>
      </c>
      <c r="C45" s="196" t="str">
        <f t="shared" ca="1" si="1"/>
        <v/>
      </c>
      <c r="D45" s="196" t="str">
        <f t="shared" ca="1" si="2"/>
        <v/>
      </c>
      <c r="E45" s="196" t="str">
        <f t="shared" ca="1" si="10"/>
        <v/>
      </c>
      <c r="F45" s="196" t="str">
        <f t="shared" ca="1" si="3"/>
        <v/>
      </c>
      <c r="G45" s="196" t="str">
        <f t="shared" ca="1" si="4"/>
        <v/>
      </c>
      <c r="H45" s="196" t="str">
        <f t="shared" ca="1" si="5"/>
        <v/>
      </c>
      <c r="I45" s="196" t="str">
        <f t="shared" ca="1" si="11"/>
        <v/>
      </c>
      <c r="J45" s="196" t="str">
        <f t="shared" ca="1" si="12"/>
        <v/>
      </c>
      <c r="K45" s="196"/>
      <c r="L45" s="196"/>
      <c r="M45" s="196"/>
    </row>
    <row r="46" spans="1:37" s="43" customFormat="1" ht="21" x14ac:dyDescent="0.25">
      <c r="A46" s="114" t="s">
        <v>1383</v>
      </c>
      <c r="B46" s="299" t="str">
        <f t="shared" ca="1" si="0"/>
        <v/>
      </c>
      <c r="C46" s="299" t="str">
        <f t="shared" ca="1" si="1"/>
        <v/>
      </c>
      <c r="D46" s="299" t="str">
        <f t="shared" ca="1" si="2"/>
        <v/>
      </c>
      <c r="E46" s="299" t="str">
        <f t="shared" ca="1" si="10"/>
        <v/>
      </c>
      <c r="F46" s="299" t="str">
        <f t="shared" ca="1" si="3"/>
        <v/>
      </c>
      <c r="G46" s="299" t="str">
        <f t="shared" ca="1" si="4"/>
        <v/>
      </c>
      <c r="H46" s="299" t="str">
        <f t="shared" ca="1" si="5"/>
        <v/>
      </c>
      <c r="I46" s="299" t="str">
        <f t="shared" ca="1" si="11"/>
        <v/>
      </c>
      <c r="J46" s="299" t="str">
        <f t="shared" ca="1" si="12"/>
        <v/>
      </c>
      <c r="K46" s="299"/>
      <c r="L46" s="299"/>
      <c r="M46" s="299"/>
      <c r="N46" s="299"/>
      <c r="O46" s="299"/>
      <c r="P46" s="300"/>
    </row>
    <row r="47" spans="1:37" x14ac:dyDescent="0.25">
      <c r="A47" s="207"/>
      <c r="B47" s="208"/>
      <c r="C47" s="208"/>
      <c r="D47" s="208"/>
      <c r="E47" s="208"/>
      <c r="F47" s="208"/>
      <c r="G47" s="208"/>
      <c r="H47" s="208"/>
      <c r="I47" s="208"/>
      <c r="J47" s="208"/>
      <c r="K47" s="195"/>
      <c r="L47" s="208"/>
      <c r="M47" s="208"/>
      <c r="N47" s="208"/>
      <c r="O47" s="208"/>
      <c r="P47" s="209"/>
      <c r="Q47" s="42"/>
      <c r="R47" s="42"/>
      <c r="S47" s="42"/>
      <c r="T47" s="42"/>
      <c r="U47" s="42"/>
      <c r="V47" s="42"/>
      <c r="W47" s="42"/>
      <c r="X47" s="42"/>
      <c r="Y47" s="42"/>
      <c r="Z47" s="42"/>
      <c r="AA47" s="42"/>
      <c r="AB47" s="42"/>
      <c r="AC47" s="42"/>
      <c r="AD47" s="42"/>
      <c r="AE47" s="42"/>
      <c r="AF47" s="42"/>
      <c r="AG47" s="42"/>
      <c r="AH47" s="42"/>
      <c r="AI47" s="42"/>
      <c r="AJ47" s="42"/>
      <c r="AK47" s="42"/>
    </row>
    <row r="48" spans="1:37" x14ac:dyDescent="0.25">
      <c r="A48" s="207"/>
      <c r="B48" s="208"/>
      <c r="C48" s="208"/>
      <c r="D48" s="208"/>
      <c r="E48" s="208"/>
      <c r="F48" s="208"/>
      <c r="G48" s="208"/>
      <c r="H48" s="208"/>
      <c r="I48" s="208"/>
      <c r="J48" s="208"/>
      <c r="K48" s="195"/>
      <c r="L48" s="208"/>
      <c r="M48" s="208"/>
      <c r="N48" s="208"/>
      <c r="O48" s="208"/>
      <c r="P48" s="209"/>
      <c r="Q48" s="42"/>
      <c r="R48" s="42"/>
      <c r="S48" s="42"/>
      <c r="T48" s="42"/>
      <c r="U48" s="42"/>
      <c r="V48" s="42"/>
      <c r="W48" s="42"/>
      <c r="X48" s="42"/>
      <c r="Y48" s="42"/>
      <c r="Z48" s="42"/>
      <c r="AA48" s="42"/>
      <c r="AB48" s="42"/>
      <c r="AC48" s="42"/>
      <c r="AD48" s="42"/>
      <c r="AE48" s="42"/>
      <c r="AF48" s="42"/>
      <c r="AG48" s="42"/>
      <c r="AH48" s="42"/>
      <c r="AI48" s="42"/>
      <c r="AJ48" s="42"/>
      <c r="AK48" s="42"/>
    </row>
    <row r="49" spans="1:37" ht="34.5" x14ac:dyDescent="0.25">
      <c r="A49" s="317" t="s">
        <v>1236</v>
      </c>
      <c r="B49" s="208"/>
      <c r="C49" s="208"/>
      <c r="D49" s="208"/>
      <c r="E49" s="208"/>
      <c r="F49" s="208"/>
      <c r="G49" s="208"/>
      <c r="H49" s="208"/>
      <c r="I49" s="208"/>
      <c r="J49" s="208"/>
      <c r="K49" s="195"/>
      <c r="L49" s="205" t="s">
        <v>1378</v>
      </c>
      <c r="M49" s="208"/>
      <c r="N49" s="205" t="s">
        <v>95</v>
      </c>
      <c r="O49" s="208"/>
      <c r="P49" s="219" t="s">
        <v>1370</v>
      </c>
      <c r="Q49" s="42"/>
      <c r="R49" s="42"/>
      <c r="S49" s="42"/>
      <c r="T49" s="42"/>
      <c r="U49" s="42"/>
      <c r="V49" s="42"/>
      <c r="W49" s="42"/>
      <c r="X49" s="42"/>
      <c r="Y49" s="42"/>
      <c r="Z49" s="42"/>
      <c r="AA49" s="42"/>
      <c r="AB49" s="42"/>
      <c r="AC49" s="42"/>
      <c r="AD49" s="42"/>
      <c r="AE49" s="42"/>
      <c r="AF49" s="42"/>
      <c r="AG49" s="42"/>
      <c r="AH49" s="42"/>
      <c r="AI49" s="42"/>
      <c r="AJ49" s="42"/>
      <c r="AK49" s="42"/>
    </row>
    <row r="50" spans="1:37" ht="32.25" customHeight="1" x14ac:dyDescent="0.25">
      <c r="A50" s="318" t="str">
        <f>IFERROR(IF(OR($L$43="",$L$43=0),"",IF($L$43&lt;=$L$22,$L$43*$L$24,$L$22*$L$24)),"")</f>
        <v/>
      </c>
      <c r="B50" s="208"/>
      <c r="C50" s="208"/>
      <c r="D50" s="208"/>
      <c r="E50" s="208"/>
      <c r="F50" s="208"/>
      <c r="G50" s="208"/>
      <c r="H50" s="208"/>
      <c r="I50" s="208"/>
      <c r="J50" s="208"/>
      <c r="K50" s="195"/>
      <c r="L50" s="206" t="str">
        <f>IF(OR($L$43="",$L$43=0),"",INDEX(L_GroupesEAJE,IF($P$17="OUI",9,RIGHT($AD$17,1)),6))</f>
        <v/>
      </c>
      <c r="M50" s="220"/>
      <c r="N50" s="206" t="str">
        <f>IF(OR($L$43="",$L$43=0),"",IF($L$43&gt;=$L$22,($L$43-$L$22)*$L$50,0))</f>
        <v/>
      </c>
      <c r="O50" s="208"/>
      <c r="P50" s="319" t="str">
        <f>IFERROR($A$50+$N$50,"")</f>
        <v/>
      </c>
      <c r="Q50" s="42"/>
      <c r="R50" s="42"/>
      <c r="S50" s="42"/>
      <c r="T50" s="42"/>
      <c r="U50" s="42"/>
      <c r="V50" s="42"/>
      <c r="W50" s="42"/>
      <c r="X50" s="42"/>
      <c r="Y50" s="42"/>
      <c r="Z50" s="42"/>
      <c r="AA50" s="42"/>
      <c r="AB50" s="42"/>
      <c r="AC50" s="42"/>
      <c r="AD50" s="42"/>
      <c r="AE50" s="220" t="s">
        <v>1261</v>
      </c>
      <c r="AF50" s="42"/>
      <c r="AG50" s="42"/>
      <c r="AH50" s="42"/>
      <c r="AI50" s="42"/>
      <c r="AJ50" s="42"/>
      <c r="AK50" s="42"/>
    </row>
    <row r="51" spans="1:37" s="41" customFormat="1" ht="190.5" customHeight="1" thickBot="1" x14ac:dyDescent="0.3">
      <c r="A51" s="307"/>
      <c r="B51" s="308"/>
      <c r="C51" s="308"/>
      <c r="D51" s="308"/>
      <c r="E51" s="308"/>
      <c r="F51" s="308"/>
      <c r="G51" s="308"/>
      <c r="H51" s="308"/>
      <c r="I51" s="308"/>
      <c r="J51" s="308"/>
      <c r="K51" s="309"/>
      <c r="L51" s="308"/>
      <c r="M51" s="308"/>
      <c r="N51" s="308"/>
      <c r="O51" s="308"/>
      <c r="P51" s="310"/>
    </row>
    <row r="52" spans="1:37" ht="19.5" customHeight="1" x14ac:dyDescent="0.25">
      <c r="A52" s="42"/>
      <c r="B52" s="42"/>
      <c r="C52" s="42"/>
      <c r="D52" s="42"/>
      <c r="E52" s="42"/>
      <c r="F52" s="42"/>
      <c r="G52" s="42"/>
      <c r="H52" s="42"/>
      <c r="I52" s="42"/>
      <c r="J52" s="42"/>
      <c r="N52" s="42"/>
      <c r="P52" s="42"/>
      <c r="Q52" s="42"/>
      <c r="R52" s="42"/>
      <c r="S52" s="42"/>
      <c r="T52" s="42"/>
      <c r="U52" s="42"/>
      <c r="V52" s="42"/>
      <c r="W52" s="42"/>
      <c r="X52" s="42"/>
      <c r="Y52" s="42"/>
      <c r="Z52" s="42"/>
      <c r="AA52" s="42"/>
      <c r="AB52" s="42"/>
      <c r="AC52" s="42"/>
      <c r="AD52" s="42"/>
      <c r="AE52" s="42"/>
      <c r="AF52" s="42"/>
      <c r="AG52" s="42"/>
      <c r="AH52" s="42"/>
      <c r="AI52" s="42"/>
      <c r="AJ52" s="42"/>
      <c r="AK52" s="42"/>
    </row>
    <row r="53" spans="1:37" ht="22.5" customHeight="1" x14ac:dyDescent="0.25">
      <c r="A53" s="471" t="s">
        <v>1352</v>
      </c>
      <c r="B53" s="471"/>
      <c r="C53" s="471"/>
      <c r="D53" s="471"/>
      <c r="E53" s="471"/>
      <c r="F53" s="471"/>
      <c r="G53" s="471"/>
      <c r="H53" s="471"/>
      <c r="I53" s="471"/>
      <c r="J53" s="471"/>
      <c r="K53" s="471"/>
      <c r="L53" s="471"/>
      <c r="M53" s="471"/>
      <c r="N53" s="471"/>
      <c r="O53" s="471"/>
      <c r="P53" s="471"/>
      <c r="Q53" s="42"/>
      <c r="R53" s="42"/>
      <c r="S53" s="42"/>
      <c r="T53" s="42"/>
      <c r="U53" s="42"/>
      <c r="V53" s="42"/>
      <c r="W53" s="42"/>
      <c r="X53" s="42"/>
      <c r="Y53" s="42"/>
      <c r="Z53" s="42"/>
      <c r="AA53" s="42"/>
      <c r="AB53" s="42"/>
      <c r="AC53" s="42"/>
      <c r="AD53" s="42"/>
      <c r="AE53" s="42"/>
      <c r="AF53" s="42"/>
      <c r="AG53" s="42"/>
      <c r="AH53" s="42"/>
      <c r="AI53" s="42"/>
      <c r="AJ53" s="42"/>
      <c r="AK53" s="42"/>
    </row>
  </sheetData>
  <sheetProtection sheet="1" formatCells="0" sort="0" autoFilter="0"/>
  <mergeCells count="6">
    <mergeCell ref="A20:P20"/>
    <mergeCell ref="A53:P53"/>
    <mergeCell ref="C1:I1"/>
    <mergeCell ref="B3:J3"/>
    <mergeCell ref="A8:P8"/>
    <mergeCell ref="A29:P29"/>
  </mergeCells>
  <phoneticPr fontId="70" type="noConversion"/>
  <dataValidations count="4">
    <dataValidation type="list" allowBlank="1" showInputMessage="1" showErrorMessage="1" sqref="A17:A19 A21 A23 A25:A26 A28 A30 A43:A45" xr:uid="{00000000-0002-0000-0300-000000000000}">
      <formula1>L_NOMCOM</formula1>
    </dataValidation>
    <dataValidation type="list" allowBlank="1" showInputMessage="1" showErrorMessage="1" sqref="N17" xr:uid="{5DDA48F0-F375-4568-9813-ED8C179EE009}">
      <formula1>IF(OR(L17="Gestionnaire",L17="Equipement"),L_NOMGEST,IF(L17="Groupe commune",L_NOMSIVOM,IF(L17="Epci",L_NOMEPCI,IF(L17="Commune",L_NOMCOM,""))))</formula1>
    </dataValidation>
    <dataValidation type="list" allowBlank="1" showInputMessage="1" showErrorMessage="1" sqref="L17:M17 O17" xr:uid="{5172690E-C376-41E2-8235-7BEE7BA1E575}">
      <formula1>L_TerritComp</formula1>
    </dataValidation>
    <dataValidation type="list" allowBlank="1" showInputMessage="1" showErrorMessage="1" sqref="P17" xr:uid="{FE116BFF-B5C5-420B-935E-A35CDDE9C230}">
      <formula1>$IM$1:$IM$2</formula1>
    </dataValidation>
  </dataValidations>
  <printOptions horizontalCentered="1"/>
  <pageMargins left="0.70866141732283472" right="0.70866141732283472" top="0.74803149606299213" bottom="0.74803149606299213" header="0.31496062992125984" footer="0.31496062992125984"/>
  <pageSetup paperSize="9" scale="64" orientation="landscape" r:id="rId1"/>
  <rowBreaks count="1" manualBreakCount="1">
    <brk id="44" max="15"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98B478D2153D48BC2230EC73108FC5" ma:contentTypeVersion="10" ma:contentTypeDescription="Crée un document." ma:contentTypeScope="" ma:versionID="6949134bbe4d7e1b6a9771766720e1b9">
  <xsd:schema xmlns:xsd="http://www.w3.org/2001/XMLSchema" xmlns:xs="http://www.w3.org/2001/XMLSchema" xmlns:p="http://schemas.microsoft.com/office/2006/metadata/properties" xmlns:ns3="7c218ed7-083c-409e-8072-2c6816a83eab" xmlns:ns4="da31b520-0f67-4656-8b00-4bdec7f6a244" targetNamespace="http://schemas.microsoft.com/office/2006/metadata/properties" ma:root="true" ma:fieldsID="f636b84a04e8c493840dba9637b6b7b6" ns3:_="" ns4:_="">
    <xsd:import namespace="7c218ed7-083c-409e-8072-2c6816a83eab"/>
    <xsd:import namespace="da31b520-0f67-4656-8b00-4bdec7f6a244"/>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218ed7-083c-409e-8072-2c6816a83e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a31b520-0f67-4656-8b00-4bdec7f6a244"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element name="SharingHintHash" ma:index="17"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2D6C17-52AF-4867-BD1F-26CA7746AA6A}">
  <ds:schemaRefs>
    <ds:schemaRef ds:uri="http://schemas.microsoft.com/sharepoint/v3/contenttype/forms"/>
  </ds:schemaRefs>
</ds:datastoreItem>
</file>

<file path=customXml/itemProps2.xml><?xml version="1.0" encoding="utf-8"?>
<ds:datastoreItem xmlns:ds="http://schemas.openxmlformats.org/officeDocument/2006/customXml" ds:itemID="{FA8252A2-7E74-447B-AB0B-1E924942233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da31b520-0f67-4656-8b00-4bdec7f6a244"/>
    <ds:schemaRef ds:uri="7c218ed7-083c-409e-8072-2c6816a83eab"/>
    <ds:schemaRef ds:uri="http://www.w3.org/XML/1998/namespace"/>
  </ds:schemaRefs>
</ds:datastoreItem>
</file>

<file path=customXml/itemProps3.xml><?xml version="1.0" encoding="utf-8"?>
<ds:datastoreItem xmlns:ds="http://schemas.openxmlformats.org/officeDocument/2006/customXml" ds:itemID="{17626434-4FE2-4F42-A085-01D2DD9F26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218ed7-083c-409e-8072-2c6816a83eab"/>
    <ds:schemaRef ds:uri="da31b520-0f67-4656-8b00-4bdec7f6a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8</vt:i4>
      </vt:variant>
    </vt:vector>
  </HeadingPairs>
  <TitlesOfParts>
    <vt:vector size="15" baseType="lpstr">
      <vt:lpstr>Sources des données</vt:lpstr>
      <vt:lpstr>Paramètres</vt:lpstr>
      <vt:lpstr>Parametres 2022 BT</vt:lpstr>
      <vt:lpstr>CALCUL PSU</vt:lpstr>
      <vt:lpstr>CALCUL BONUS Inclusion Handicap</vt:lpstr>
      <vt:lpstr>CALCUL BONUS Mixité Sociale</vt:lpstr>
      <vt:lpstr>CALCUL BONUS TERRITOIRE</vt:lpstr>
      <vt:lpstr>L_GroupesEAJE</vt:lpstr>
      <vt:lpstr>L_OKKO</vt:lpstr>
      <vt:lpstr>L_RaisonRedress</vt:lpstr>
      <vt:lpstr>L_TerritComp</vt:lpstr>
      <vt:lpstr>'CALCUL BONUS Inclusion Handicap'!Zone_d_impression</vt:lpstr>
      <vt:lpstr>'CALCUL BONUS Mixité Sociale'!Zone_d_impression</vt:lpstr>
      <vt:lpstr>'CALCUL BONUS TERRITOIRE'!Zone_d_impression</vt:lpstr>
      <vt:lpstr>'CALCUL PSU'!Zone_d_impression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Adeline OTON 755</dc:creator>
  <cp:lastModifiedBy>Carole BETHFORT 331</cp:lastModifiedBy>
  <cp:lastPrinted>2023-04-27T11:58:04Z</cp:lastPrinted>
  <dcterms:created xsi:type="dcterms:W3CDTF">2019-07-03T06:42:32Z</dcterms:created>
  <dcterms:modified xsi:type="dcterms:W3CDTF">2023-10-02T09:50:45Z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0x0101001498B478D2153D48BC2230EC73108FC5</vt:lpwstr>
  </property>
</Properties>
</file>