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tsocia\APPUI AU PILOTAGE ET GESTION ACTION SOCIALE\Aides collectives\Imprimés PSO\Outils de calculs\2026\Outils de calcul - Barèmes Mai 2026 (en cours)\"/>
    </mc:Choice>
  </mc:AlternateContent>
  <xr:revisionPtr revIDLastSave="0" documentId="13_ncr:1_{4910C868-1393-490E-9AA0-374D7D60E420}" xr6:coauthVersionLast="47" xr6:coauthVersionMax="47" xr10:uidLastSave="{00000000-0000-0000-0000-000000000000}"/>
  <workbookProtection workbookAlgorithmName="SHA-512" workbookHashValue="IyARLgf91xznyATnVKmF/rzJD5+mjsYShwWmpxXy+tFyow5BzTn3e83pcsjr9FeuGZvZvmmBHXEuGTujVY88OA==" workbookSaltValue="0S5+1uf+x0KZjv8ydwrjiA==" workbookSpinCount="100000" lockStructure="1"/>
  <bookViews>
    <workbookView xWindow="25080" yWindow="-120" windowWidth="25440" windowHeight="15270" tabRatio="717" xr2:uid="{684A3FB8-D67B-4C26-A36B-9C73A8CC9F27}"/>
  </bookViews>
  <sheets>
    <sheet name="Activité Alsh Périscolaire" sheetId="1" r:id="rId1"/>
    <sheet name="Activité Alsh Extrascolaire" sheetId="3" r:id="rId2"/>
    <sheet name="Activité Alsh Adolescents" sheetId="5" r:id="rId3"/>
  </sheets>
  <definedNames>
    <definedName name="_xlnm.Print_Area" localSheetId="2">'Activité Alsh Adolescents'!$A$1:$K$90</definedName>
    <definedName name="_xlnm.Print_Area" localSheetId="0">'Activité Alsh Périscolaire'!$A$1:$K$90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5" l="1"/>
  <c r="B43" i="3" l="1"/>
  <c r="B62" i="1"/>
  <c r="F62" i="1" s="1"/>
  <c r="D59" i="1"/>
  <c r="B22" i="1"/>
  <c r="B59" i="1" s="1"/>
  <c r="F8" i="1"/>
  <c r="B22" i="5"/>
  <c r="B62" i="5"/>
  <c r="D74" i="3"/>
  <c r="B63" i="3"/>
  <c r="F63" i="3" s="1"/>
  <c r="J28" i="3"/>
  <c r="D86" i="3" s="1"/>
  <c r="B42" i="5" l="1"/>
  <c r="B59" i="5"/>
  <c r="B42" i="1"/>
  <c r="D73" i="5"/>
  <c r="D73" i="1"/>
  <c r="B74" i="3"/>
  <c r="F74" i="3" s="1"/>
  <c r="B73" i="5"/>
  <c r="D42" i="1"/>
  <c r="F73" i="5" l="1"/>
  <c r="B76" i="5" s="1"/>
  <c r="F76" i="5" s="1"/>
  <c r="B77" i="3"/>
  <c r="F77" i="3" s="1"/>
  <c r="D85" i="5"/>
  <c r="J28" i="1"/>
  <c r="D85" i="1" s="1"/>
  <c r="B73" i="1"/>
  <c r="F73" i="1" s="1"/>
  <c r="D50" i="1"/>
  <c r="D46" i="1"/>
  <c r="D50" i="5"/>
  <c r="D46" i="5"/>
  <c r="D42" i="5"/>
  <c r="D59" i="5"/>
  <c r="F62" i="5"/>
  <c r="D47" i="3"/>
  <c r="B60" i="3"/>
  <c r="D43" i="3"/>
  <c r="B47" i="3" s="1"/>
  <c r="F8" i="5"/>
  <c r="D60" i="3"/>
  <c r="D51" i="3"/>
  <c r="F8" i="3"/>
  <c r="B46" i="5" l="1"/>
  <c r="F46" i="5" s="1"/>
  <c r="B16" i="5"/>
  <c r="F16" i="5" s="1"/>
  <c r="B12" i="5"/>
  <c r="F12" i="5" s="1"/>
  <c r="D22" i="5" s="1"/>
  <c r="J22" i="5" s="1"/>
  <c r="B85" i="5" s="1"/>
  <c r="B16" i="3"/>
  <c r="F16" i="3" s="1"/>
  <c r="B12" i="3"/>
  <c r="F12" i="3" s="1"/>
  <c r="B16" i="1"/>
  <c r="F16" i="1" s="1"/>
  <c r="B12" i="1"/>
  <c r="F12" i="1" s="1"/>
  <c r="D22" i="1" s="1"/>
  <c r="J22" i="1" s="1"/>
  <c r="B85" i="1" s="1"/>
  <c r="B76" i="1"/>
  <c r="F76" i="1" s="1"/>
  <c r="F59" i="1"/>
  <c r="F65" i="1" s="1"/>
  <c r="B67" i="1" s="1"/>
  <c r="B46" i="1"/>
  <c r="F46" i="1" s="1"/>
  <c r="B50" i="5"/>
  <c r="F50" i="5" s="1"/>
  <c r="F59" i="5"/>
  <c r="F65" i="5" s="1"/>
  <c r="B67" i="5" s="1"/>
  <c r="F67" i="5" s="1"/>
  <c r="F42" i="5"/>
  <c r="F47" i="3"/>
  <c r="B51" i="3"/>
  <c r="F51" i="3" s="1"/>
  <c r="F60" i="3"/>
  <c r="F43" i="3"/>
  <c r="D22" i="3" l="1"/>
  <c r="F42" i="1"/>
  <c r="F53" i="5"/>
  <c r="B50" i="1"/>
  <c r="F50" i="1" s="1"/>
  <c r="F53" i="1" s="1"/>
  <c r="F54" i="3"/>
  <c r="F66" i="3"/>
  <c r="B68" i="3" s="1"/>
  <c r="F67" i="1"/>
  <c r="J22" i="3" l="1"/>
  <c r="B86" i="3" s="1"/>
  <c r="F85" i="1"/>
  <c r="H84" i="1" s="1"/>
  <c r="F85" i="5"/>
  <c r="H84" i="5" s="1"/>
  <c r="F68" i="3" l="1"/>
  <c r="F86" i="3" s="1"/>
  <c r="H8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Carole BETHFORT 331</author>
  </authors>
  <commentList>
    <comment ref="D41" authorId="0" shapeId="0" xr:uid="{9F66B7CD-0287-4119-8FC5-1B8C3087E155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  <comment ref="B49" authorId="0" shapeId="0" xr:uid="{80253C4F-5B1F-4A85-9ED8-495B59B9ADA4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Carole BETHFORT 331</author>
  </authors>
  <commentList>
    <comment ref="B21" authorId="0" shapeId="0" xr:uid="{D26B51D3-B4DB-41D2-AEDF-3C5135A1AD41}">
      <text>
        <r>
          <rPr>
            <sz val="9"/>
            <color indexed="18"/>
            <rFont val="Tahoma"/>
            <family val="2"/>
          </rPr>
          <t>Pour déterminer vos actes ouvrant droit, consulter le</t>
        </r>
        <r>
          <rPr>
            <b/>
            <sz val="9"/>
            <color indexed="18"/>
            <rFont val="Tahoma"/>
            <family val="2"/>
          </rPr>
          <t xml:space="preserve"> "Guide pratique Alsh"
https://www.caf.fr/sites/default/files/medias/331/GuideALSH202505-09-25.pdf</t>
        </r>
      </text>
    </comment>
    <comment ref="D42" authorId="1" shapeId="0" xr:uid="{FFE3C3EB-1D3A-4F1B-8E7A-135C0827FAA5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  <comment ref="B50" authorId="1" shapeId="0" xr:uid="{F0E6E005-EC55-450B-BDE6-66C4C27B12F9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Carole BETHFORT 331</author>
  </authors>
  <commentList>
    <comment ref="D41" authorId="0" shapeId="0" xr:uid="{95F2E960-31DB-41AD-B931-6821716760E8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  <comment ref="B49" authorId="0" shapeId="0" xr:uid="{74259533-B47B-4D7B-8AAB-8E06C0F95CD6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</commentList>
</comments>
</file>

<file path=xl/sharedStrings.xml><?xml version="1.0" encoding="utf-8"?>
<sst xmlns="http://schemas.openxmlformats.org/spreadsheetml/2006/main" count="307" uniqueCount="64">
  <si>
    <t>- Ce document est une aide et ne constitue en aucun cas une pièce justificative -</t>
  </si>
  <si>
    <r>
      <rPr>
        <b/>
        <sz val="12"/>
        <color indexed="62"/>
        <rFont val="Calibri"/>
        <family val="2"/>
      </rPr>
      <t>*</t>
    </r>
    <r>
      <rPr>
        <b/>
        <sz val="10"/>
        <color indexed="62"/>
        <rFont val="Calibri"/>
        <family val="2"/>
      </rPr>
      <t xml:space="preserve"> </t>
    </r>
    <r>
      <rPr>
        <b/>
        <sz val="11"/>
        <color indexed="62"/>
        <rFont val="Calibri"/>
        <family val="2"/>
      </rPr>
      <t>IMPORTANT -</t>
    </r>
    <r>
      <rPr>
        <b/>
        <sz val="10"/>
        <color indexed="62"/>
        <rFont val="Calibri"/>
        <family val="2"/>
      </rPr>
      <t xml:space="preserve"> </t>
    </r>
    <r>
      <rPr>
        <b/>
        <sz val="11"/>
        <color indexed="62"/>
        <rFont val="Calibri"/>
        <family val="2"/>
      </rPr>
      <t xml:space="preserve">Plafond de financement </t>
    </r>
    <r>
      <rPr>
        <sz val="10"/>
        <rFont val="Calibri"/>
        <family val="2"/>
      </rPr>
      <t xml:space="preserve">
Le montant du</t>
    </r>
    <r>
      <rPr>
        <b/>
        <sz val="10"/>
        <color indexed="62"/>
        <rFont val="Calibri"/>
        <family val="2"/>
      </rPr>
      <t xml:space="preserve"> bonus territoire Ctg est à plafonner</t>
    </r>
    <r>
      <rPr>
        <sz val="10"/>
        <rFont val="Calibri"/>
        <family val="2"/>
      </rPr>
      <t xml:space="preserve"> lorsque la somme des participations familiales et des subventions de fonctionnement sur fonds nationaux (Psu, bonus mixité sociale, bonus inclusion handicap, bonus territoire Ctg …) </t>
    </r>
    <r>
      <rPr>
        <b/>
        <sz val="10"/>
        <color indexed="62"/>
        <rFont val="Calibri"/>
        <family val="2"/>
      </rPr>
      <t>dépasse 80% des charges de fonctionnement</t>
    </r>
    <r>
      <rPr>
        <sz val="10"/>
        <rFont val="Calibri"/>
        <family val="2"/>
      </rPr>
      <t>.</t>
    </r>
  </si>
  <si>
    <t>=</t>
  </si>
  <si>
    <t>+</t>
  </si>
  <si>
    <t>Compte 70626</t>
  </si>
  <si>
    <t>Compte 70623</t>
  </si>
  <si>
    <t>Montant du droit PSO</t>
  </si>
  <si>
    <t>Montant total du droit</t>
  </si>
  <si>
    <t></t>
  </si>
  <si>
    <t>x</t>
  </si>
  <si>
    <t>Montant BT
de l'offre nouvelle (b)</t>
  </si>
  <si>
    <r>
      <t xml:space="preserve">Montant
forfaitaire
</t>
    </r>
    <r>
      <rPr>
        <sz val="9"/>
        <rFont val="Arial"/>
        <family val="2"/>
      </rPr>
      <t>€/h</t>
    </r>
  </si>
  <si>
    <r>
      <t>Heures nouvelles retenues</t>
    </r>
    <r>
      <rPr>
        <sz val="8"/>
        <color indexed="62"/>
        <rFont val="Arial"/>
        <family val="2"/>
      </rPr>
      <t xml:space="preserve">
plafonnées à 25% des heures contractualisées</t>
    </r>
  </si>
  <si>
    <r>
      <t>Heures nouvelles retenues</t>
    </r>
    <r>
      <rPr>
        <sz val="9"/>
        <color indexed="62"/>
        <rFont val="Arial"/>
        <family val="2"/>
      </rPr>
      <t xml:space="preserve">
plafonnées à 25% des heures contractualisées</t>
    </r>
  </si>
  <si>
    <t>Plafond Nb heures nouvelles</t>
  </si>
  <si>
    <t>Plafond</t>
  </si>
  <si>
    <r>
      <t xml:space="preserve">Heures d'accueil maximales financées </t>
    </r>
    <r>
      <rPr>
        <sz val="9"/>
        <rFont val="Arial"/>
        <family val="2"/>
      </rPr>
      <t xml:space="preserve">
(Régime Général)</t>
    </r>
  </si>
  <si>
    <t>-</t>
  </si>
  <si>
    <r>
      <t xml:space="preserve">Actes droit
</t>
    </r>
    <r>
      <rPr>
        <i/>
        <sz val="8"/>
        <color rgb="FF7030A0"/>
        <rFont val="Arial"/>
        <family val="2"/>
      </rPr>
      <t>(Actes ouvrant droit 
x Taux RG)</t>
    </r>
  </si>
  <si>
    <t>Heures
actes ouvrant droit</t>
  </si>
  <si>
    <t>Montant Bonus retenu (a)</t>
  </si>
  <si>
    <t>Heures d'accueil contractualisées</t>
  </si>
  <si>
    <r>
      <t>c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>Actes ouvrant droit &gt; heures d'accueil contractualisées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retenir les hres contractualisées</t>
    </r>
  </si>
  <si>
    <r>
      <t>c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>Actes ouvrant droit  &lt; heures d'accueil contractualisées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>retenir les actes ouvrant droit</t>
    </r>
  </si>
  <si>
    <t>Heures retenues</t>
  </si>
  <si>
    <t>Bonus Territoire CTG</t>
  </si>
  <si>
    <t></t>
  </si>
  <si>
    <t>Prestation de service Accueil Périscolaire</t>
  </si>
  <si>
    <t></t>
  </si>
  <si>
    <t>PS unitaire</t>
  </si>
  <si>
    <t>Taux de PS</t>
  </si>
  <si>
    <t>Prix plafond</t>
  </si>
  <si>
    <r>
      <t>c</t>
    </r>
    <r>
      <rPr>
        <sz val="9"/>
        <rFont val="Arial"/>
        <family val="2"/>
      </rPr>
      <t xml:space="preserve"> 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supérieur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plafond</t>
    </r>
  </si>
  <si>
    <t>Prix de revient</t>
  </si>
  <si>
    <r>
      <t>c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inférieur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de revient</t>
    </r>
  </si>
  <si>
    <t>/</t>
  </si>
  <si>
    <t>Heures de
présence des enfants</t>
  </si>
  <si>
    <t>Calcul du prix de revient</t>
  </si>
  <si>
    <t></t>
  </si>
  <si>
    <t></t>
  </si>
  <si>
    <t>Prestation de service Accueil Extrascolaire</t>
  </si>
  <si>
    <t>Données contractualisées</t>
  </si>
  <si>
    <r>
      <rPr>
        <sz val="12"/>
        <color rgb="FF7030A0"/>
        <rFont val="Wingdings 3"/>
        <family val="1"/>
        <charset val="2"/>
      </rPr>
      <t></t>
    </r>
    <r>
      <rPr>
        <b/>
        <sz val="9"/>
        <color rgb="FF7030A0"/>
        <rFont val="Arial"/>
        <family val="2"/>
      </rPr>
      <t xml:space="preserve"> ces informations figurent dans votre convention ou votre avenant Bonus Territoire CTG : </t>
    </r>
    <r>
      <rPr>
        <i/>
        <sz val="9"/>
        <color rgb="FF7030A0"/>
        <rFont val="Arial"/>
        <family val="2"/>
      </rPr>
      <t xml:space="preserve">
"Les modalités de calcul du bonus territoire Ctg"</t>
    </r>
  </si>
  <si>
    <r>
      <t>Montant du Bonus Territoire offre existante avec plafond</t>
    </r>
    <r>
      <rPr>
        <sz val="11"/>
        <color rgb="FF660066"/>
        <rFont val="Arial"/>
        <family val="2"/>
      </rPr>
      <t xml:space="preserve"> </t>
    </r>
    <r>
      <rPr>
        <sz val="11"/>
        <color rgb="FF002060"/>
        <rFont val="Arial"/>
        <family val="2"/>
      </rPr>
      <t>(actes et taux de financement)</t>
    </r>
  </si>
  <si>
    <r>
      <t xml:space="preserve">Montant Bonus recalculé
</t>
    </r>
    <r>
      <rPr>
        <sz val="9"/>
        <rFont val="Arial"/>
        <family val="2"/>
      </rPr>
      <t>(cas n°1)</t>
    </r>
  </si>
  <si>
    <r>
      <t xml:space="preserve">Montant Bonus recalculé
</t>
    </r>
    <r>
      <rPr>
        <sz val="9"/>
        <rFont val="Arial"/>
        <family val="2"/>
      </rPr>
      <t>(cas n°2)</t>
    </r>
  </si>
  <si>
    <t>Heures nouvelles</t>
  </si>
  <si>
    <t>Prestation de service Accueil Adolescents</t>
  </si>
  <si>
    <t>Montant total</t>
  </si>
  <si>
    <t>Montant unitaire</t>
  </si>
  <si>
    <t>Heures de
présence des enfants Aeeh</t>
  </si>
  <si>
    <t>Complément inclusif Alsh</t>
  </si>
  <si>
    <t>Montant du complément 
inclusion handicap</t>
  </si>
  <si>
    <t>Heures de
présence des adolescents</t>
  </si>
  <si>
    <t>Montant du Bonus Territoire offre nouvelle : équipement avec Bt existant</t>
  </si>
  <si>
    <t>Montant du Bonus Territoire offre nouvelle : équipement sans Bt existant</t>
  </si>
  <si>
    <t>Montant BT
de l'offre nouvelle (c)</t>
  </si>
  <si>
    <t>Heures de
présence des adolescents Aeeh</t>
  </si>
  <si>
    <r>
      <t xml:space="preserve">Montant du Bonus Territoire </t>
    </r>
    <r>
      <rPr>
        <b/>
        <sz val="12"/>
        <color rgb="FF002060"/>
        <rFont val="Calibri"/>
        <family val="2"/>
        <scheme val="minor"/>
      </rPr>
      <t>*</t>
    </r>
  </si>
  <si>
    <t>Total des charges</t>
  </si>
  <si>
    <t>Prix de revient retenu</t>
  </si>
  <si>
    <r>
      <t xml:space="preserve">    </t>
    </r>
    <r>
      <rPr>
        <i/>
        <sz val="10"/>
        <color rgb="FF0000FF"/>
        <rFont val="Wingdings"/>
        <charset val="2"/>
      </rPr>
      <t></t>
    </r>
    <r>
      <rPr>
        <b/>
        <i/>
        <sz val="10"/>
        <color rgb="FF0000FF"/>
        <rFont val="Arial"/>
        <family val="2"/>
      </rPr>
      <t xml:space="preserve"> </t>
    </r>
    <r>
      <rPr>
        <b/>
        <i/>
        <sz val="11"/>
        <color rgb="FF0000FF"/>
        <rFont val="Calibri"/>
        <family val="2"/>
      </rPr>
      <t>Détail du calcul : cliquer sur +</t>
    </r>
  </si>
  <si>
    <r>
      <t>Taux de ressortissants du Régime Général</t>
    </r>
    <r>
      <rPr>
        <b/>
        <i/>
        <sz val="8"/>
        <rFont val="Arial"/>
        <family val="2"/>
      </rPr>
      <t xml:space="preserve">
</t>
    </r>
    <r>
      <rPr>
        <i/>
        <sz val="8"/>
        <rFont val="Arial"/>
        <family val="2"/>
      </rPr>
      <t>conventionné</t>
    </r>
  </si>
  <si>
    <r>
      <t xml:space="preserve">Heures de </t>
    </r>
    <r>
      <rPr>
        <b/>
        <u/>
        <sz val="9"/>
        <color rgb="FF0000FF"/>
        <rFont val="Arial"/>
        <family val="2"/>
      </rPr>
      <t>présence</t>
    </r>
    <r>
      <rPr>
        <b/>
        <sz val="9"/>
        <rFont val="Arial"/>
        <family val="2"/>
      </rPr>
      <t xml:space="preserve"> des enfants Aeeh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</si>
</sst>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\ &quot;€&quot;"/>
  </numFmts>
  <fonts count="54">
    <font>
      <sz val="10"/>
      <name val="Arial"/>
      <family val="2"/>
    </font>
    <font>
      <sz val="8"/>
      <name val="Times New Roman"/>
      <family val="1"/>
    </font>
    <font>
      <b/>
      <i/>
      <sz val="10"/>
      <name val="DejaVu Serif Condensed"/>
      <family val="1"/>
    </font>
    <font>
      <b/>
      <sz val="10"/>
      <name val="Calibri"/>
      <family val="2"/>
    </font>
    <font>
      <b/>
      <sz val="12"/>
      <color indexed="62"/>
      <name val="Calibri"/>
      <family val="2"/>
    </font>
    <font>
      <b/>
      <sz val="10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i/>
      <sz val="16"/>
      <name val="Arial"/>
      <family val="2"/>
    </font>
    <font>
      <sz val="12"/>
      <name val="Wingdings"/>
      <charset val="2"/>
    </font>
    <font>
      <sz val="12"/>
      <name val="Arial"/>
      <family val="2"/>
    </font>
    <font>
      <sz val="8"/>
      <name val="Arial"/>
      <family val="2"/>
    </font>
    <font>
      <b/>
      <sz val="11"/>
      <color rgb="FF002060"/>
      <name val="Arial"/>
      <family val="2"/>
    </font>
    <font>
      <sz val="8"/>
      <color indexed="62"/>
      <name val="Arial"/>
      <family val="2"/>
    </font>
    <font>
      <sz val="9"/>
      <color indexed="62"/>
      <name val="Arial"/>
      <family val="2"/>
    </font>
    <font>
      <i/>
      <sz val="8"/>
      <color rgb="FF7030A0"/>
      <name val="Arial"/>
      <family val="2"/>
    </font>
    <font>
      <b/>
      <sz val="12"/>
      <name val="Wingdings 3"/>
      <family val="1"/>
      <charset val="2"/>
    </font>
    <font>
      <sz val="12"/>
      <name val="Wingdings 3"/>
      <family val="1"/>
      <charset val="2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9"/>
      <color rgb="FF7030A0"/>
      <name val="Arial"/>
      <family val="2"/>
    </font>
    <font>
      <b/>
      <sz val="9"/>
      <color rgb="FF7030A0"/>
      <name val="Arial"/>
      <family val="1"/>
      <charset val="2"/>
    </font>
    <font>
      <b/>
      <i/>
      <sz val="14"/>
      <name val="Arial"/>
      <family val="2"/>
    </font>
    <font>
      <sz val="10"/>
      <name val="Calibri"/>
      <family val="2"/>
      <scheme val="minor"/>
    </font>
    <font>
      <b/>
      <u/>
      <sz val="12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sz val="18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indexed="56"/>
      <name val="Arial"/>
      <family val="2"/>
    </font>
    <font>
      <b/>
      <sz val="12"/>
      <color rgb="FF002060"/>
      <name val="Arial"/>
      <family val="2"/>
    </font>
    <font>
      <sz val="12"/>
      <color rgb="FF7030A0"/>
      <name val="Wingdings 3"/>
      <family val="1"/>
      <charset val="2"/>
    </font>
    <font>
      <i/>
      <sz val="9"/>
      <color rgb="FF7030A0"/>
      <name val="Arial"/>
      <family val="2"/>
    </font>
    <font>
      <sz val="11"/>
      <color rgb="FF660066"/>
      <name val="Arial"/>
      <family val="2"/>
    </font>
    <font>
      <sz val="11"/>
      <color rgb="FF002060"/>
      <name val="Arial"/>
      <family val="2"/>
    </font>
    <font>
      <b/>
      <sz val="12"/>
      <color rgb="FF002060"/>
      <name val="Calibri"/>
      <family val="2"/>
      <scheme val="minor"/>
    </font>
    <font>
      <b/>
      <u/>
      <sz val="9"/>
      <color rgb="FF0000FF"/>
      <name val="Arial"/>
      <family val="2"/>
    </font>
    <font>
      <b/>
      <sz val="12"/>
      <color theme="0"/>
      <name val="Arial"/>
      <family val="2"/>
    </font>
    <font>
      <sz val="8"/>
      <color theme="0"/>
      <name val="Times New Roman"/>
      <family val="1"/>
    </font>
    <font>
      <b/>
      <sz val="10"/>
      <color rgb="FFFFFF99"/>
      <name val="Arial"/>
      <family val="2"/>
    </font>
    <font>
      <b/>
      <i/>
      <sz val="10"/>
      <color rgb="FF0000FF"/>
      <name val="Arial"/>
      <family val="2"/>
    </font>
    <font>
      <i/>
      <sz val="10"/>
      <color rgb="FF0000FF"/>
      <name val="Wingdings"/>
      <charset val="2"/>
    </font>
    <font>
      <b/>
      <i/>
      <sz val="11"/>
      <color rgb="FF0000FF"/>
      <name val="Calibri"/>
      <family val="2"/>
    </font>
    <font>
      <sz val="9"/>
      <color indexed="18"/>
      <name val="Tahoma"/>
      <family val="2"/>
    </font>
    <font>
      <b/>
      <sz val="9"/>
      <color indexed="18"/>
      <name val="Tahoma"/>
      <family val="2"/>
    </font>
    <font>
      <i/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rgb="FFC5FFFF"/>
      </patternFill>
    </fill>
    <fill>
      <patternFill patternType="solid">
        <fgColor rgb="FFCCCCFF"/>
        <bgColor indexed="42"/>
      </patternFill>
    </fill>
    <fill>
      <patternFill patternType="solid">
        <fgColor theme="0" tint="-0.34998626667073579"/>
        <bgColor indexed="64"/>
      </patternFill>
    </fill>
    <fill>
      <gradientFill degree="90">
        <stop position="0">
          <color theme="0"/>
        </stop>
        <stop position="1">
          <color theme="2"/>
        </stop>
      </gradient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double">
        <color theme="0" tint="-0.24994659260841701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/>
      <right/>
      <top/>
      <bottom style="thin">
        <color indexed="22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slantDashDot">
        <color theme="0" tint="-0.499984740745262"/>
      </left>
      <right/>
      <top style="slantDashDot">
        <color theme="0" tint="-0.499984740745262"/>
      </top>
      <bottom/>
      <diagonal/>
    </border>
    <border>
      <left/>
      <right/>
      <top style="slantDashDot">
        <color theme="0" tint="-0.499984740745262"/>
      </top>
      <bottom/>
      <diagonal/>
    </border>
    <border>
      <left/>
      <right style="slantDashDot">
        <color theme="0" tint="-0.499984740745262"/>
      </right>
      <top style="slantDashDot">
        <color theme="0" tint="-0.499984740745262"/>
      </top>
      <bottom/>
      <diagonal/>
    </border>
    <border>
      <left style="slantDashDot">
        <color theme="0" tint="-0.499984740745262"/>
      </left>
      <right/>
      <top/>
      <bottom/>
      <diagonal/>
    </border>
    <border>
      <left/>
      <right style="slantDashDot">
        <color theme="0" tint="-0.499984740745262"/>
      </right>
      <top/>
      <bottom/>
      <diagonal/>
    </border>
    <border>
      <left style="slantDashDot">
        <color theme="0" tint="-0.499984740745262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slantDashDot">
        <color theme="0" tint="-0.499984740745262"/>
      </left>
      <right/>
      <top/>
      <bottom style="slantDashDot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  <border>
      <left/>
      <right style="slantDashDot">
        <color theme="0" tint="-0.499984740745262"/>
      </right>
      <top/>
      <bottom style="slantDashDot">
        <color theme="0" tint="-0.499984740745262"/>
      </bottom>
      <diagonal/>
    </border>
    <border>
      <left style="slantDashDot">
        <color theme="0" tint="-0.499984740745262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slantDashDot">
        <color theme="0" tint="-0.49998474074526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slantDashDot">
        <color theme="0" tint="-0.499984740745262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8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164" fontId="27" fillId="8" borderId="15" xfId="0" applyNumberFormat="1" applyFont="1" applyFill="1" applyBorder="1" applyAlignment="1" applyProtection="1">
      <alignment horizontal="center" vertical="center"/>
      <protection locked="0"/>
    </xf>
    <xf numFmtId="10" fontId="27" fillId="9" borderId="15" xfId="0" applyNumberFormat="1" applyFont="1" applyFill="1" applyBorder="1" applyAlignment="1" applyProtection="1">
      <alignment horizontal="center" vertical="center"/>
      <protection locked="0"/>
    </xf>
    <xf numFmtId="3" fontId="27" fillId="9" borderId="15" xfId="0" applyNumberFormat="1" applyFont="1" applyFill="1" applyBorder="1" applyAlignment="1" applyProtection="1">
      <alignment horizontal="center" vertical="center"/>
      <protection locked="0"/>
    </xf>
    <xf numFmtId="164" fontId="27" fillId="9" borderId="15" xfId="0" applyNumberFormat="1" applyFont="1" applyFill="1" applyBorder="1" applyAlignment="1" applyProtection="1">
      <alignment horizontal="center" vertical="center"/>
      <protection locked="0"/>
    </xf>
    <xf numFmtId="3" fontId="27" fillId="8" borderId="24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1" fillId="0" borderId="0" xfId="0" applyFont="1" applyProtection="1"/>
    <xf numFmtId="0" fontId="19" fillId="0" borderId="0" xfId="0" applyFont="1" applyProtection="1"/>
    <xf numFmtId="0" fontId="17" fillId="5" borderId="11" xfId="0" applyFont="1" applyFill="1" applyBorder="1" applyAlignment="1" applyProtection="1">
      <alignment vertical="center"/>
    </xf>
    <xf numFmtId="0" fontId="30" fillId="5" borderId="10" xfId="0" applyFont="1" applyFill="1" applyBorder="1" applyAlignment="1" applyProtection="1">
      <alignment vertical="center"/>
    </xf>
    <xf numFmtId="0" fontId="19" fillId="5" borderId="10" xfId="0" applyFont="1" applyFill="1" applyBorder="1" applyAlignment="1" applyProtection="1">
      <alignment vertical="center"/>
    </xf>
    <xf numFmtId="0" fontId="19" fillId="5" borderId="9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4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4" fontId="18" fillId="7" borderId="12" xfId="0" applyNumberFormat="1" applyFont="1" applyFill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164" fontId="18" fillId="0" borderId="0" xfId="0" applyNumberFormat="1" applyFont="1" applyAlignment="1" applyProtection="1">
      <alignment vertical="center"/>
    </xf>
    <xf numFmtId="3" fontId="18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9" fontId="18" fillId="7" borderId="12" xfId="0" applyNumberFormat="1" applyFont="1" applyFill="1" applyBorder="1" applyAlignment="1" applyProtection="1">
      <alignment horizontal="center" vertical="center"/>
    </xf>
    <xf numFmtId="9" fontId="19" fillId="0" borderId="0" xfId="0" applyNumberFormat="1" applyFont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/>
    </xf>
    <xf numFmtId="0" fontId="1" fillId="0" borderId="3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4" borderId="9" xfId="0" applyFont="1" applyFill="1" applyBorder="1" applyAlignment="1" applyProtection="1">
      <alignment vertical="center"/>
    </xf>
    <xf numFmtId="3" fontId="18" fillId="7" borderId="31" xfId="0" applyNumberFormat="1" applyFont="1" applyFill="1" applyBorder="1" applyAlignment="1" applyProtection="1">
      <alignment horizontal="center" vertical="center"/>
    </xf>
    <xf numFmtId="164" fontId="10" fillId="7" borderId="1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 wrapText="1"/>
    </xf>
    <xf numFmtId="0" fontId="19" fillId="0" borderId="2" xfId="0" applyFont="1" applyBorder="1" applyAlignment="1" applyProtection="1">
      <alignment horizontal="right" vertical="center"/>
    </xf>
    <xf numFmtId="3" fontId="18" fillId="0" borderId="2" xfId="0" applyNumberFormat="1" applyFon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164" fontId="18" fillId="0" borderId="2" xfId="0" applyNumberFormat="1" applyFont="1" applyBorder="1" applyAlignment="1" applyProtection="1">
      <alignment vertical="center"/>
    </xf>
    <xf numFmtId="10" fontId="18" fillId="0" borderId="2" xfId="0" applyNumberFormat="1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horizontal="right" vertical="center"/>
    </xf>
    <xf numFmtId="10" fontId="18" fillId="0" borderId="0" xfId="0" applyNumberFormat="1" applyFont="1" applyAlignment="1" applyProtection="1">
      <alignment vertical="center"/>
    </xf>
    <xf numFmtId="0" fontId="17" fillId="5" borderId="16" xfId="0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 wrapText="1"/>
    </xf>
    <xf numFmtId="164" fontId="18" fillId="7" borderId="12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0" fontId="27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3" fillId="0" borderId="22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3" fontId="27" fillId="0" borderId="25" xfId="0" applyNumberFormat="1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164" fontId="27" fillId="0" borderId="26" xfId="0" applyNumberFormat="1" applyFont="1" applyBorder="1" applyAlignment="1" applyProtection="1">
      <alignment horizontal="center" vertical="center"/>
    </xf>
    <xf numFmtId="164" fontId="10" fillId="0" borderId="26" xfId="0" applyNumberFormat="1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vertical="center"/>
    </xf>
    <xf numFmtId="164" fontId="10" fillId="0" borderId="27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0" fontId="1" fillId="11" borderId="5" xfId="0" applyFont="1" applyFill="1" applyBorder="1" applyAlignment="1" applyProtection="1">
      <alignment vertical="center"/>
    </xf>
    <xf numFmtId="0" fontId="1" fillId="6" borderId="22" xfId="0" applyFont="1" applyFill="1" applyBorder="1" applyProtection="1"/>
    <xf numFmtId="0" fontId="1" fillId="6" borderId="0" xfId="0" applyFont="1" applyFill="1" applyBorder="1" applyProtection="1"/>
    <xf numFmtId="0" fontId="1" fillId="6" borderId="23" xfId="0" applyFont="1" applyFill="1" applyBorder="1" applyProtection="1"/>
    <xf numFmtId="0" fontId="13" fillId="6" borderId="30" xfId="0" applyFont="1" applyFill="1" applyBorder="1" applyAlignment="1" applyProtection="1">
      <alignment horizontal="center" vertical="center" wrapText="1"/>
    </xf>
    <xf numFmtId="0" fontId="19" fillId="6" borderId="0" xfId="0" applyFont="1" applyFill="1" applyBorder="1" applyAlignment="1" applyProtection="1">
      <alignment horizontal="right" vertical="center"/>
    </xf>
    <xf numFmtId="0" fontId="13" fillId="6" borderId="14" xfId="0" applyFont="1" applyFill="1" applyBorder="1" applyAlignment="1" applyProtection="1">
      <alignment horizontal="center" vertical="center" wrapText="1"/>
    </xf>
    <xf numFmtId="0" fontId="13" fillId="6" borderId="0" xfId="0" applyFont="1" applyFill="1" applyBorder="1" applyAlignment="1" applyProtection="1">
      <alignment vertical="center"/>
    </xf>
    <xf numFmtId="0" fontId="13" fillId="6" borderId="0" xfId="0" applyFont="1" applyFill="1" applyBorder="1" applyAlignment="1" applyProtection="1">
      <alignment horizontal="center" vertical="center"/>
    </xf>
    <xf numFmtId="164" fontId="10" fillId="6" borderId="23" xfId="0" applyNumberFormat="1" applyFont="1" applyFill="1" applyBorder="1" applyAlignment="1" applyProtection="1">
      <alignment vertical="center"/>
    </xf>
    <xf numFmtId="3" fontId="18" fillId="7" borderId="28" xfId="0" applyNumberFormat="1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3" fontId="18" fillId="7" borderId="13" xfId="0" applyNumberFormat="1" applyFont="1" applyFill="1" applyBorder="1" applyAlignment="1" applyProtection="1">
      <alignment horizontal="center" vertical="center"/>
    </xf>
    <xf numFmtId="164" fontId="10" fillId="6" borderId="0" xfId="0" applyNumberFormat="1" applyFont="1" applyFill="1" applyBorder="1" applyAlignment="1" applyProtection="1">
      <alignment horizontal="center" vertical="center"/>
    </xf>
    <xf numFmtId="0" fontId="1" fillId="6" borderId="23" xfId="0" applyFont="1" applyFill="1" applyBorder="1" applyAlignment="1" applyProtection="1">
      <alignment vertical="center"/>
    </xf>
    <xf numFmtId="0" fontId="25" fillId="6" borderId="22" xfId="0" applyFont="1" applyFill="1" applyBorder="1" applyAlignment="1" applyProtection="1">
      <alignment vertical="center"/>
    </xf>
    <xf numFmtId="0" fontId="24" fillId="6" borderId="0" xfId="0" applyFont="1" applyFill="1" applyBorder="1" applyAlignment="1" applyProtection="1">
      <alignment vertical="center"/>
    </xf>
    <xf numFmtId="0" fontId="24" fillId="6" borderId="23" xfId="0" applyFont="1" applyFill="1" applyBorder="1" applyAlignment="1" applyProtection="1">
      <alignment vertical="center"/>
    </xf>
    <xf numFmtId="0" fontId="1" fillId="6" borderId="0" xfId="0" applyFont="1" applyFill="1" applyBorder="1" applyAlignment="1" applyProtection="1">
      <alignment vertical="center"/>
    </xf>
    <xf numFmtId="3" fontId="18" fillId="7" borderId="29" xfId="0" applyNumberFormat="1" applyFont="1" applyFill="1" applyBorder="1" applyAlignment="1" applyProtection="1">
      <alignment horizontal="center" vertical="center"/>
    </xf>
    <xf numFmtId="0" fontId="1" fillId="6" borderId="22" xfId="0" applyFont="1" applyFill="1" applyBorder="1" applyAlignment="1" applyProtection="1">
      <alignment vertical="center"/>
    </xf>
    <xf numFmtId="0" fontId="1" fillId="6" borderId="25" xfId="0" applyFont="1" applyFill="1" applyBorder="1" applyAlignment="1" applyProtection="1">
      <alignment vertical="center"/>
    </xf>
    <xf numFmtId="0" fontId="1" fillId="6" borderId="26" xfId="0" applyFont="1" applyFill="1" applyBorder="1" applyAlignment="1" applyProtection="1">
      <alignment vertical="center"/>
    </xf>
    <xf numFmtId="4" fontId="18" fillId="6" borderId="26" xfId="0" applyNumberFormat="1" applyFont="1" applyFill="1" applyBorder="1" applyAlignment="1" applyProtection="1">
      <alignment vertical="center"/>
    </xf>
    <xf numFmtId="0" fontId="19" fillId="6" borderId="26" xfId="0" applyFont="1" applyFill="1" applyBorder="1" applyAlignment="1" applyProtection="1">
      <alignment horizontal="right" vertical="center"/>
    </xf>
    <xf numFmtId="164" fontId="10" fillId="6" borderId="26" xfId="0" applyNumberFormat="1" applyFont="1" applyFill="1" applyBorder="1" applyAlignment="1" applyProtection="1">
      <alignment vertical="center"/>
    </xf>
    <xf numFmtId="0" fontId="1" fillId="6" borderId="27" xfId="0" applyFont="1" applyFill="1" applyBorder="1" applyAlignment="1" applyProtection="1">
      <alignment vertical="center"/>
    </xf>
    <xf numFmtId="0" fontId="20" fillId="6" borderId="22" xfId="0" applyFont="1" applyFill="1" applyBorder="1" applyAlignment="1" applyProtection="1">
      <alignment horizontal="center" vertical="center" wrapText="1"/>
    </xf>
    <xf numFmtId="0" fontId="20" fillId="6" borderId="0" xfId="0" applyFont="1" applyFill="1" applyBorder="1" applyAlignment="1" applyProtection="1">
      <alignment horizontal="center" vertical="center" wrapText="1"/>
    </xf>
    <xf numFmtId="0" fontId="20" fillId="6" borderId="23" xfId="0" applyFont="1" applyFill="1" applyBorder="1" applyAlignment="1" applyProtection="1">
      <alignment horizontal="center" vertical="center" wrapText="1"/>
    </xf>
    <xf numFmtId="0" fontId="13" fillId="6" borderId="22" xfId="0" applyFont="1" applyFill="1" applyBorder="1" applyAlignment="1" applyProtection="1">
      <alignment horizontal="center" vertical="center" wrapText="1"/>
    </xf>
    <xf numFmtId="0" fontId="19" fillId="6" borderId="0" xfId="0" applyFont="1" applyFill="1" applyBorder="1" applyAlignment="1" applyProtection="1">
      <alignment horizontal="center" vertical="center"/>
    </xf>
    <xf numFmtId="3" fontId="18" fillId="7" borderId="12" xfId="0" applyNumberFormat="1" applyFont="1" applyFill="1" applyBorder="1" applyAlignment="1" applyProtection="1">
      <alignment horizontal="center" vertical="center"/>
    </xf>
    <xf numFmtId="0" fontId="19" fillId="6" borderId="23" xfId="0" applyFont="1" applyFill="1" applyBorder="1" applyAlignment="1" applyProtection="1">
      <alignment horizontal="center" vertical="center"/>
    </xf>
    <xf numFmtId="0" fontId="13" fillId="6" borderId="23" xfId="0" applyFont="1" applyFill="1" applyBorder="1" applyAlignment="1" applyProtection="1">
      <alignment horizontal="center" vertical="center" wrapText="1"/>
    </xf>
    <xf numFmtId="0" fontId="20" fillId="6" borderId="25" xfId="0" applyFont="1" applyFill="1" applyBorder="1" applyAlignment="1" applyProtection="1">
      <alignment horizontal="center" vertical="center" wrapText="1"/>
    </xf>
    <xf numFmtId="0" fontId="20" fillId="6" borderId="26" xfId="0" applyFont="1" applyFill="1" applyBorder="1" applyAlignment="1" applyProtection="1">
      <alignment horizontal="center" vertical="center" wrapText="1"/>
    </xf>
    <xf numFmtId="0" fontId="20" fillId="6" borderId="27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164" fontId="10" fillId="7" borderId="6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164" fontId="10" fillId="0" borderId="0" xfId="0" applyNumberFormat="1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4" fontId="8" fillId="0" borderId="0" xfId="0" applyNumberFormat="1" applyFont="1" applyAlignment="1" applyProtection="1">
      <alignment horizontal="center" vertical="center"/>
    </xf>
    <xf numFmtId="3" fontId="27" fillId="0" borderId="0" xfId="0" applyNumberFormat="1" applyFont="1" applyBorder="1" applyAlignment="1" applyProtection="1">
      <alignment horizontal="center" vertical="center"/>
    </xf>
    <xf numFmtId="164" fontId="27" fillId="0" borderId="0" xfId="0" applyNumberFormat="1" applyFont="1" applyBorder="1" applyAlignment="1" applyProtection="1">
      <alignment horizontal="center" vertical="center"/>
    </xf>
    <xf numFmtId="164" fontId="10" fillId="0" borderId="0" xfId="0" applyNumberFormat="1" applyFont="1" applyBorder="1" applyAlignment="1" applyProtection="1">
      <alignment horizontal="center" vertical="center"/>
    </xf>
    <xf numFmtId="4" fontId="10" fillId="7" borderId="6" xfId="0" applyNumberFormat="1" applyFont="1" applyFill="1" applyBorder="1" applyAlignment="1" applyProtection="1">
      <alignment horizontal="center" vertical="center"/>
    </xf>
    <xf numFmtId="0" fontId="16" fillId="5" borderId="10" xfId="0" applyFont="1" applyFill="1" applyBorder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vertical="center"/>
    </xf>
    <xf numFmtId="0" fontId="31" fillId="0" borderId="4" xfId="0" applyFont="1" applyBorder="1" applyAlignment="1" applyProtection="1">
      <alignment horizontal="left" vertical="center"/>
    </xf>
    <xf numFmtId="0" fontId="1" fillId="4" borderId="10" xfId="0" applyFont="1" applyFill="1" applyBorder="1" applyAlignment="1" applyProtection="1">
      <alignment vertical="center"/>
    </xf>
    <xf numFmtId="0" fontId="19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0" fontId="18" fillId="0" borderId="1" xfId="0" applyNumberFormat="1" applyFont="1" applyBorder="1" applyAlignment="1" applyProtection="1">
      <alignment vertical="center"/>
    </xf>
    <xf numFmtId="0" fontId="13" fillId="0" borderId="4" xfId="0" applyFont="1" applyBorder="1" applyAlignment="1" applyProtection="1">
      <alignment horizontal="center" vertical="center"/>
    </xf>
    <xf numFmtId="164" fontId="10" fillId="0" borderId="4" xfId="0" applyNumberFormat="1" applyFont="1" applyBorder="1" applyAlignment="1" applyProtection="1">
      <alignment vertical="center"/>
    </xf>
    <xf numFmtId="0" fontId="28" fillId="0" borderId="4" xfId="0" applyFont="1" applyBorder="1" applyAlignment="1" applyProtection="1">
      <alignment horizontal="center" vertical="center" wrapText="1"/>
    </xf>
    <xf numFmtId="0" fontId="38" fillId="0" borderId="4" xfId="0" applyFont="1" applyFill="1" applyBorder="1" applyAlignment="1" applyProtection="1">
      <alignment horizontal="left" vertical="center" wrapText="1"/>
    </xf>
    <xf numFmtId="0" fontId="16" fillId="5" borderId="9" xfId="0" applyFont="1" applyFill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center" vertical="center"/>
    </xf>
    <xf numFmtId="164" fontId="3" fillId="0" borderId="4" xfId="0" applyNumberFormat="1" applyFont="1" applyBorder="1" applyAlignment="1" applyProtection="1">
      <alignment horizontal="left" vertical="center" wrapText="1"/>
    </xf>
    <xf numFmtId="164" fontId="10" fillId="7" borderId="32" xfId="0" applyNumberFormat="1" applyFont="1" applyFill="1" applyBorder="1" applyAlignment="1" applyProtection="1">
      <alignment horizontal="center" vertical="center"/>
    </xf>
    <xf numFmtId="164" fontId="18" fillId="0" borderId="0" xfId="0" applyNumberFormat="1" applyFont="1" applyAlignment="1" applyProtection="1">
      <alignment horizontal="center" vertical="center"/>
    </xf>
    <xf numFmtId="164" fontId="10" fillId="13" borderId="0" xfId="0" applyNumberFormat="1" applyFont="1" applyFill="1" applyBorder="1" applyAlignment="1" applyProtection="1">
      <alignment vertical="center"/>
    </xf>
    <xf numFmtId="0" fontId="1" fillId="13" borderId="0" xfId="0" applyFont="1" applyFill="1" applyBorder="1" applyAlignment="1" applyProtection="1">
      <alignment vertical="center"/>
    </xf>
    <xf numFmtId="0" fontId="38" fillId="13" borderId="22" xfId="0" applyFont="1" applyFill="1" applyBorder="1" applyAlignment="1" applyProtection="1">
      <alignment horizontal="left" vertical="center" wrapText="1"/>
    </xf>
    <xf numFmtId="0" fontId="38" fillId="13" borderId="4" xfId="0" applyFont="1" applyFill="1" applyBorder="1" applyAlignment="1" applyProtection="1">
      <alignment horizontal="left" vertical="center" wrapText="1"/>
    </xf>
    <xf numFmtId="0" fontId="1" fillId="13" borderId="22" xfId="0" applyFont="1" applyFill="1" applyBorder="1" applyProtection="1"/>
    <xf numFmtId="0" fontId="1" fillId="13" borderId="4" xfId="0" applyFont="1" applyFill="1" applyBorder="1" applyProtection="1"/>
    <xf numFmtId="164" fontId="10" fillId="13" borderId="22" xfId="0" applyNumberFormat="1" applyFont="1" applyFill="1" applyBorder="1" applyAlignment="1" applyProtection="1">
      <alignment vertical="center"/>
    </xf>
    <xf numFmtId="164" fontId="10" fillId="13" borderId="4" xfId="0" applyNumberFormat="1" applyFont="1" applyFill="1" applyBorder="1" applyAlignment="1" applyProtection="1">
      <alignment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4" xfId="0" applyFont="1" applyFill="1" applyBorder="1" applyAlignment="1" applyProtection="1">
      <alignment vertical="center"/>
    </xf>
    <xf numFmtId="0" fontId="24" fillId="13" borderId="22" xfId="0" applyFont="1" applyFill="1" applyBorder="1" applyAlignment="1" applyProtection="1">
      <alignment vertical="center"/>
    </xf>
    <xf numFmtId="0" fontId="24" fillId="13" borderId="4" xfId="0" applyFont="1" applyFill="1" applyBorder="1" applyAlignment="1" applyProtection="1">
      <alignment vertical="center"/>
    </xf>
    <xf numFmtId="0" fontId="1" fillId="13" borderId="5" xfId="0" applyFont="1" applyFill="1" applyBorder="1" applyAlignment="1" applyProtection="1">
      <alignment vertical="center"/>
    </xf>
    <xf numFmtId="0" fontId="9" fillId="13" borderId="0" xfId="0" applyFont="1" applyFill="1" applyBorder="1" applyAlignment="1" applyProtection="1">
      <alignment vertical="center"/>
    </xf>
    <xf numFmtId="0" fontId="19" fillId="13" borderId="0" xfId="0" applyFont="1" applyFill="1" applyBorder="1" applyAlignment="1" applyProtection="1">
      <alignment horizontal="right" vertical="center"/>
    </xf>
    <xf numFmtId="1" fontId="18" fillId="13" borderId="0" xfId="0" applyNumberFormat="1" applyFont="1" applyFill="1" applyBorder="1" applyAlignment="1" applyProtection="1">
      <alignment vertical="center"/>
    </xf>
    <xf numFmtId="0" fontId="0" fillId="13" borderId="0" xfId="0" applyFill="1" applyBorder="1" applyAlignment="1" applyProtection="1">
      <alignment horizontal="center" vertical="center"/>
    </xf>
    <xf numFmtId="164" fontId="18" fillId="13" borderId="0" xfId="0" applyNumberFormat="1" applyFont="1" applyFill="1" applyBorder="1" applyAlignment="1" applyProtection="1">
      <alignment vertical="center"/>
    </xf>
    <xf numFmtId="0" fontId="20" fillId="13" borderId="0" xfId="0" applyFont="1" applyFill="1" applyBorder="1" applyAlignment="1" applyProtection="1">
      <alignment horizontal="center" vertical="center" wrapText="1"/>
    </xf>
    <xf numFmtId="4" fontId="18" fillId="13" borderId="0" xfId="0" applyNumberFormat="1" applyFont="1" applyFill="1" applyBorder="1" applyAlignment="1" applyProtection="1">
      <alignment vertical="center"/>
    </xf>
    <xf numFmtId="0" fontId="1" fillId="13" borderId="5" xfId="0" applyFont="1" applyFill="1" applyBorder="1" applyProtection="1"/>
    <xf numFmtId="0" fontId="38" fillId="14" borderId="0" xfId="0" applyFont="1" applyFill="1" applyBorder="1" applyAlignment="1" applyProtection="1">
      <alignment horizontal="left" vertical="center" wrapText="1"/>
    </xf>
    <xf numFmtId="0" fontId="47" fillId="0" borderId="0" xfId="0" applyFont="1" applyFill="1" applyBorder="1" applyAlignment="1" applyProtection="1">
      <alignment horizontal="left" vertical="center" wrapText="1"/>
    </xf>
    <xf numFmtId="164" fontId="45" fillId="0" borderId="0" xfId="0" applyNumberFormat="1" applyFont="1" applyFill="1" applyBorder="1" applyAlignment="1" applyProtection="1">
      <alignment vertical="center"/>
    </xf>
    <xf numFmtId="0" fontId="46" fillId="0" borderId="0" xfId="0" applyFont="1" applyFill="1" applyBorder="1" applyAlignment="1" applyProtection="1">
      <alignment vertical="center"/>
    </xf>
    <xf numFmtId="0" fontId="16" fillId="5" borderId="10" xfId="0" applyFont="1" applyFill="1" applyBorder="1" applyAlignment="1" applyProtection="1">
      <alignment horizontal="left" vertical="center"/>
    </xf>
    <xf numFmtId="0" fontId="13" fillId="6" borderId="0" xfId="0" applyFont="1" applyFill="1" applyBorder="1" applyAlignment="1" applyProtection="1">
      <alignment horizontal="center" vertical="center" wrapText="1"/>
    </xf>
    <xf numFmtId="0" fontId="1" fillId="13" borderId="5" xfId="0" applyFont="1" applyFill="1" applyBorder="1" applyAlignment="1" applyProtection="1">
      <alignment vertical="center"/>
      <protection locked="0"/>
    </xf>
    <xf numFmtId="0" fontId="38" fillId="13" borderId="0" xfId="0" applyFont="1" applyFill="1" applyBorder="1" applyAlignment="1" applyProtection="1">
      <alignment horizontal="left" vertical="center" wrapText="1"/>
      <protection locked="0"/>
    </xf>
    <xf numFmtId="0" fontId="1" fillId="13" borderId="4" xfId="0" applyFont="1" applyFill="1" applyBorder="1" applyAlignment="1" applyProtection="1">
      <alignment vertical="center"/>
      <protection locked="0"/>
    </xf>
    <xf numFmtId="0" fontId="1" fillId="13" borderId="5" xfId="0" applyFont="1" applyFill="1" applyBorder="1" applyProtection="1">
      <protection locked="0"/>
    </xf>
    <xf numFmtId="0" fontId="1" fillId="6" borderId="22" xfId="0" applyFont="1" applyFill="1" applyBorder="1" applyProtection="1">
      <protection locked="0"/>
    </xf>
    <xf numFmtId="0" fontId="1" fillId="6" borderId="0" xfId="0" applyFont="1" applyFill="1" applyBorder="1" applyProtection="1">
      <protection locked="0"/>
    </xf>
    <xf numFmtId="0" fontId="1" fillId="6" borderId="23" xfId="0" applyFont="1" applyFill="1" applyBorder="1" applyProtection="1">
      <protection locked="0"/>
    </xf>
    <xf numFmtId="0" fontId="1" fillId="13" borderId="0" xfId="0" applyFont="1" applyFill="1" applyBorder="1" applyProtection="1">
      <protection locked="0"/>
    </xf>
    <xf numFmtId="0" fontId="1" fillId="13" borderId="4" xfId="0" applyFont="1" applyFill="1" applyBorder="1" applyProtection="1">
      <protection locked="0"/>
    </xf>
    <xf numFmtId="0" fontId="13" fillId="6" borderId="30" xfId="0" applyFont="1" applyFill="1" applyBorder="1" applyAlignment="1" applyProtection="1">
      <alignment horizontal="center" vertical="center" wrapText="1"/>
      <protection locked="0"/>
    </xf>
    <xf numFmtId="0" fontId="19" fillId="6" borderId="0" xfId="0" applyFont="1" applyFill="1" applyBorder="1" applyAlignment="1" applyProtection="1">
      <alignment horizontal="right" vertical="center"/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0" fontId="13" fillId="6" borderId="0" xfId="0" applyFont="1" applyFill="1" applyBorder="1" applyAlignment="1" applyProtection="1">
      <alignment vertical="center"/>
      <protection locked="0"/>
    </xf>
    <xf numFmtId="0" fontId="13" fillId="6" borderId="0" xfId="0" applyFont="1" applyFill="1" applyBorder="1" applyAlignment="1" applyProtection="1">
      <alignment horizontal="center" vertical="center"/>
      <protection locked="0"/>
    </xf>
    <xf numFmtId="0" fontId="13" fillId="6" borderId="0" xfId="0" applyFont="1" applyFill="1" applyBorder="1" applyAlignment="1" applyProtection="1">
      <alignment horizontal="center" vertical="center" wrapText="1"/>
      <protection locked="0"/>
    </xf>
    <xf numFmtId="164" fontId="10" fillId="6" borderId="23" xfId="0" applyNumberFormat="1" applyFont="1" applyFill="1" applyBorder="1" applyAlignment="1" applyProtection="1">
      <alignment vertical="center"/>
      <protection locked="0"/>
    </xf>
    <xf numFmtId="164" fontId="10" fillId="13" borderId="0" xfId="0" applyNumberFormat="1" applyFont="1" applyFill="1" applyBorder="1" applyAlignment="1" applyProtection="1">
      <alignment vertical="center"/>
      <protection locked="0"/>
    </xf>
    <xf numFmtId="3" fontId="18" fillId="7" borderId="28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3" fontId="18" fillId="7" borderId="13" xfId="0" applyNumberFormat="1" applyFont="1" applyFill="1" applyBorder="1" applyAlignment="1" applyProtection="1">
      <alignment horizontal="center" vertical="center"/>
      <protection locked="0"/>
    </xf>
    <xf numFmtId="164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1" fillId="6" borderId="23" xfId="0" applyFont="1" applyFill="1" applyBorder="1" applyAlignment="1" applyProtection="1">
      <alignment vertical="center"/>
      <protection locked="0"/>
    </xf>
    <xf numFmtId="0" fontId="1" fillId="13" borderId="0" xfId="0" applyFont="1" applyFill="1" applyBorder="1" applyAlignment="1" applyProtection="1">
      <alignment vertical="center"/>
      <protection locked="0"/>
    </xf>
    <xf numFmtId="0" fontId="25" fillId="6" borderId="22" xfId="0" applyFont="1" applyFill="1" applyBorder="1" applyAlignment="1" applyProtection="1">
      <alignment vertical="center"/>
      <protection locked="0"/>
    </xf>
    <xf numFmtId="0" fontId="24" fillId="6" borderId="0" xfId="0" applyFont="1" applyFill="1" applyBorder="1" applyAlignment="1" applyProtection="1">
      <alignment vertical="center"/>
      <protection locked="0"/>
    </xf>
    <xf numFmtId="0" fontId="24" fillId="6" borderId="23" xfId="0" applyFont="1" applyFill="1" applyBorder="1" applyAlignment="1" applyProtection="1">
      <alignment vertical="center"/>
      <protection locked="0"/>
    </xf>
    <xf numFmtId="0" fontId="24" fillId="13" borderId="0" xfId="0" applyFont="1" applyFill="1" applyBorder="1" applyAlignment="1" applyProtection="1">
      <alignment vertical="center"/>
      <protection locked="0"/>
    </xf>
    <xf numFmtId="0" fontId="1" fillId="6" borderId="0" xfId="0" applyFont="1" applyFill="1" applyBorder="1" applyAlignment="1" applyProtection="1">
      <alignment vertical="center"/>
      <protection locked="0"/>
    </xf>
    <xf numFmtId="3" fontId="18" fillId="7" borderId="29" xfId="0" applyNumberFormat="1" applyFont="1" applyFill="1" applyBorder="1" applyAlignment="1" applyProtection="1">
      <alignment horizontal="center" vertical="center"/>
      <protection locked="0"/>
    </xf>
    <xf numFmtId="164" fontId="18" fillId="7" borderId="12" xfId="0" applyNumberFormat="1" applyFont="1" applyFill="1" applyBorder="1" applyAlignment="1" applyProtection="1">
      <alignment horizontal="center" vertical="center"/>
      <protection locked="0"/>
    </xf>
    <xf numFmtId="164" fontId="10" fillId="7" borderId="12" xfId="0" applyNumberFormat="1" applyFont="1" applyFill="1" applyBorder="1" applyAlignment="1" applyProtection="1">
      <alignment horizontal="center" vertical="center"/>
      <protection locked="0"/>
    </xf>
    <xf numFmtId="0" fontId="1" fillId="6" borderId="22" xfId="0" applyFont="1" applyFill="1" applyBorder="1" applyAlignment="1" applyProtection="1">
      <alignment vertical="center"/>
      <protection locked="0"/>
    </xf>
    <xf numFmtId="0" fontId="1" fillId="6" borderId="25" xfId="0" applyFont="1" applyFill="1" applyBorder="1" applyAlignment="1" applyProtection="1">
      <alignment vertical="center"/>
      <protection locked="0"/>
    </xf>
    <xf numFmtId="0" fontId="1" fillId="6" borderId="26" xfId="0" applyFont="1" applyFill="1" applyBorder="1" applyAlignment="1" applyProtection="1">
      <alignment vertical="center"/>
      <protection locked="0"/>
    </xf>
    <xf numFmtId="4" fontId="18" fillId="6" borderId="26" xfId="0" applyNumberFormat="1" applyFont="1" applyFill="1" applyBorder="1" applyAlignment="1" applyProtection="1">
      <alignment vertical="center"/>
      <protection locked="0"/>
    </xf>
    <xf numFmtId="0" fontId="19" fillId="6" borderId="26" xfId="0" applyFont="1" applyFill="1" applyBorder="1" applyAlignment="1" applyProtection="1">
      <alignment horizontal="right" vertical="center"/>
      <protection locked="0"/>
    </xf>
    <xf numFmtId="164" fontId="10" fillId="6" borderId="26" xfId="0" applyNumberFormat="1" applyFont="1" applyFill="1" applyBorder="1" applyAlignment="1" applyProtection="1">
      <alignment vertical="center"/>
      <protection locked="0"/>
    </xf>
    <xf numFmtId="0" fontId="1" fillId="6" borderId="27" xfId="0" applyFont="1" applyFill="1" applyBorder="1" applyAlignment="1" applyProtection="1">
      <alignment vertical="center"/>
      <protection locked="0"/>
    </xf>
    <xf numFmtId="4" fontId="18" fillId="13" borderId="0" xfId="0" applyNumberFormat="1" applyFont="1" applyFill="1" applyBorder="1" applyAlignment="1" applyProtection="1">
      <alignment vertical="center"/>
      <protection locked="0"/>
    </xf>
    <xf numFmtId="0" fontId="19" fillId="13" borderId="0" xfId="0" applyFont="1" applyFill="1" applyBorder="1" applyAlignment="1" applyProtection="1">
      <alignment horizontal="right" vertical="center"/>
      <protection locked="0"/>
    </xf>
    <xf numFmtId="0" fontId="37" fillId="13" borderId="0" xfId="0" applyFont="1" applyFill="1" applyBorder="1" applyAlignment="1" applyProtection="1">
      <alignment horizontal="left" vertical="center" wrapText="1"/>
      <protection locked="0"/>
    </xf>
    <xf numFmtId="0" fontId="20" fillId="6" borderId="22" xfId="0" applyFont="1" applyFill="1" applyBorder="1" applyAlignment="1" applyProtection="1">
      <alignment horizontal="center" vertical="center" wrapText="1"/>
      <protection locked="0"/>
    </xf>
    <xf numFmtId="0" fontId="20" fillId="6" borderId="0" xfId="0" applyFont="1" applyFill="1" applyBorder="1" applyAlignment="1" applyProtection="1">
      <alignment horizontal="center" vertical="center" wrapText="1"/>
      <protection locked="0"/>
    </xf>
    <xf numFmtId="0" fontId="20" fillId="6" borderId="23" xfId="0" applyFont="1" applyFill="1" applyBorder="1" applyAlignment="1" applyProtection="1">
      <alignment horizontal="center" vertical="center" wrapText="1"/>
      <protection locked="0"/>
    </xf>
    <xf numFmtId="0" fontId="20" fillId="13" borderId="0" xfId="0" applyFont="1" applyFill="1" applyBorder="1" applyAlignment="1" applyProtection="1">
      <alignment horizontal="center" vertical="center" wrapText="1"/>
      <protection locked="0"/>
    </xf>
    <xf numFmtId="0" fontId="13" fillId="6" borderId="22" xfId="0" applyFont="1" applyFill="1" applyBorder="1" applyAlignment="1" applyProtection="1">
      <alignment horizontal="center" vertical="center" wrapText="1"/>
      <protection locked="0"/>
    </xf>
    <xf numFmtId="0" fontId="19" fillId="6" borderId="0" xfId="0" applyFont="1" applyFill="1" applyBorder="1" applyAlignment="1" applyProtection="1">
      <alignment horizontal="center" vertical="center"/>
      <protection locked="0"/>
    </xf>
    <xf numFmtId="3" fontId="18" fillId="7" borderId="12" xfId="0" applyNumberFormat="1" applyFont="1" applyFill="1" applyBorder="1" applyAlignment="1" applyProtection="1">
      <alignment horizontal="center" vertical="center"/>
      <protection locked="0"/>
    </xf>
    <xf numFmtId="0" fontId="19" fillId="6" borderId="23" xfId="0" applyFont="1" applyFill="1" applyBorder="1" applyAlignment="1" applyProtection="1">
      <alignment horizontal="center" vertical="center"/>
      <protection locked="0"/>
    </xf>
    <xf numFmtId="0" fontId="19" fillId="13" borderId="0" xfId="0" applyFont="1" applyFill="1" applyBorder="1" applyAlignment="1" applyProtection="1">
      <alignment horizontal="center" vertical="center"/>
      <protection locked="0"/>
    </xf>
    <xf numFmtId="3" fontId="18" fillId="10" borderId="29" xfId="0" applyNumberFormat="1" applyFont="1" applyFill="1" applyBorder="1" applyAlignment="1" applyProtection="1">
      <alignment horizontal="center" vertical="center"/>
      <protection locked="0"/>
    </xf>
    <xf numFmtId="9" fontId="18" fillId="10" borderId="12" xfId="0" applyNumberFormat="1" applyFont="1" applyFill="1" applyBorder="1" applyAlignment="1" applyProtection="1">
      <alignment horizontal="center" vertical="center"/>
      <protection locked="0"/>
    </xf>
    <xf numFmtId="164" fontId="18" fillId="10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23" xfId="0" applyFont="1" applyFill="1" applyBorder="1" applyAlignment="1" applyProtection="1">
      <alignment horizontal="center" vertical="center" wrapText="1"/>
      <protection locked="0"/>
    </xf>
    <xf numFmtId="0" fontId="13" fillId="13" borderId="0" xfId="0" applyFont="1" applyFill="1" applyBorder="1" applyAlignment="1" applyProtection="1">
      <alignment horizontal="center" vertical="center" wrapText="1"/>
      <protection locked="0"/>
    </xf>
    <xf numFmtId="0" fontId="20" fillId="6" borderId="25" xfId="0" applyFont="1" applyFill="1" applyBorder="1" applyAlignment="1" applyProtection="1">
      <alignment horizontal="center" vertical="center" wrapText="1"/>
      <protection locked="0"/>
    </xf>
    <xf numFmtId="0" fontId="20" fillId="6" borderId="26" xfId="0" applyFont="1" applyFill="1" applyBorder="1" applyAlignment="1" applyProtection="1">
      <alignment horizontal="center" vertical="center" wrapText="1"/>
      <protection locked="0"/>
    </xf>
    <xf numFmtId="0" fontId="20" fillId="6" borderId="27" xfId="0" applyFont="1" applyFill="1" applyBorder="1" applyAlignment="1" applyProtection="1">
      <alignment horizontal="center" vertical="center" wrapText="1"/>
      <protection locked="0"/>
    </xf>
    <xf numFmtId="0" fontId="37" fillId="13" borderId="5" xfId="0" applyFont="1" applyFill="1" applyBorder="1" applyAlignment="1" applyProtection="1">
      <alignment horizontal="left" vertical="center" wrapText="1"/>
      <protection locked="0"/>
    </xf>
    <xf numFmtId="9" fontId="18" fillId="7" borderId="12" xfId="0" applyNumberFormat="1" applyFont="1" applyFill="1" applyBorder="1" applyAlignment="1" applyProtection="1">
      <alignment horizontal="center" vertical="center"/>
      <protection locked="0"/>
    </xf>
    <xf numFmtId="165" fontId="18" fillId="7" borderId="12" xfId="0" applyNumberFormat="1" applyFont="1" applyFill="1" applyBorder="1" applyAlignment="1" applyProtection="1">
      <alignment horizontal="center" vertical="center"/>
      <protection locked="0"/>
    </xf>
    <xf numFmtId="0" fontId="9" fillId="13" borderId="0" xfId="0" applyFont="1" applyFill="1" applyBorder="1" applyAlignment="1" applyProtection="1">
      <alignment vertical="center"/>
      <protection locked="0"/>
    </xf>
    <xf numFmtId="1" fontId="18" fillId="13" borderId="0" xfId="0" applyNumberFormat="1" applyFont="1" applyFill="1" applyBorder="1" applyAlignment="1" applyProtection="1">
      <alignment vertical="center"/>
      <protection locked="0"/>
    </xf>
    <xf numFmtId="0" fontId="0" fillId="13" borderId="0" xfId="0" applyFill="1" applyBorder="1" applyAlignment="1" applyProtection="1">
      <alignment horizontal="center" vertical="center"/>
      <protection locked="0"/>
    </xf>
    <xf numFmtId="164" fontId="18" fillId="13" borderId="0" xfId="0" applyNumberFormat="1" applyFont="1" applyFill="1" applyBorder="1" applyAlignment="1" applyProtection="1">
      <alignment vertical="center"/>
      <protection locked="0"/>
    </xf>
    <xf numFmtId="0" fontId="1" fillId="15" borderId="0" xfId="0" applyFont="1" applyFill="1" applyProtection="1">
      <protection locked="0"/>
    </xf>
    <xf numFmtId="0" fontId="1" fillId="15" borderId="0" xfId="0" applyFont="1" applyFill="1" applyAlignment="1" applyProtection="1">
      <alignment vertical="center"/>
      <protection locked="0"/>
    </xf>
    <xf numFmtId="0" fontId="25" fillId="15" borderId="0" xfId="0" applyFont="1" applyFill="1" applyAlignment="1" applyProtection="1">
      <alignment vertical="center"/>
      <protection locked="0"/>
    </xf>
    <xf numFmtId="4" fontId="1" fillId="15" borderId="0" xfId="0" applyNumberFormat="1" applyFont="1" applyFill="1" applyAlignment="1" applyProtection="1">
      <alignment vertical="center"/>
      <protection locked="0"/>
    </xf>
    <xf numFmtId="0" fontId="1" fillId="15" borderId="0" xfId="0" applyFont="1" applyFill="1" applyBorder="1" applyAlignment="1" applyProtection="1">
      <alignment vertical="center"/>
      <protection locked="0"/>
    </xf>
    <xf numFmtId="0" fontId="13" fillId="15" borderId="0" xfId="0" applyFont="1" applyFill="1" applyAlignment="1" applyProtection="1">
      <alignment horizontal="center" vertical="center"/>
    </xf>
    <xf numFmtId="0" fontId="1" fillId="15" borderId="0" xfId="0" applyFont="1" applyFill="1" applyBorder="1" applyAlignment="1" applyProtection="1">
      <alignment vertical="center"/>
    </xf>
    <xf numFmtId="164" fontId="10" fillId="15" borderId="0" xfId="0" applyNumberFormat="1" applyFont="1" applyFill="1" applyAlignment="1" applyProtection="1">
      <alignment vertical="center"/>
    </xf>
    <xf numFmtId="0" fontId="1" fillId="15" borderId="0" xfId="0" applyFont="1" applyFill="1" applyAlignment="1">
      <alignment vertical="center"/>
    </xf>
    <xf numFmtId="0" fontId="1" fillId="15" borderId="0" xfId="0" applyFont="1" applyFill="1" applyProtection="1"/>
    <xf numFmtId="0" fontId="1" fillId="17" borderId="0" xfId="0" applyFont="1" applyFill="1"/>
    <xf numFmtId="0" fontId="1" fillId="17" borderId="0" xfId="0" applyFont="1" applyFill="1" applyAlignment="1">
      <alignment vertical="center"/>
    </xf>
    <xf numFmtId="0" fontId="16" fillId="5" borderId="10" xfId="0" applyFont="1" applyFill="1" applyBorder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left" vertical="center" wrapText="1"/>
    </xf>
    <xf numFmtId="0" fontId="2" fillId="16" borderId="0" xfId="0" applyFont="1" applyFill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0" fontId="37" fillId="4" borderId="19" xfId="0" applyFont="1" applyFill="1" applyBorder="1" applyAlignment="1" applyProtection="1">
      <alignment horizontal="left" vertical="center" wrapText="1"/>
    </xf>
    <xf numFmtId="0" fontId="38" fillId="4" borderId="20" xfId="0" applyFont="1" applyFill="1" applyBorder="1" applyAlignment="1" applyProtection="1">
      <alignment horizontal="left" vertical="center" wrapText="1"/>
    </xf>
    <xf numFmtId="0" fontId="38" fillId="4" borderId="21" xfId="0" applyFont="1" applyFill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28" fillId="0" borderId="23" xfId="0" applyFont="1" applyBorder="1" applyAlignment="1" applyProtection="1">
      <alignment horizontal="center" vertical="center" wrapText="1"/>
    </xf>
    <xf numFmtId="0" fontId="13" fillId="6" borderId="0" xfId="0" applyFont="1" applyFill="1" applyBorder="1" applyAlignment="1" applyProtection="1">
      <alignment horizontal="center" vertical="center" wrapText="1"/>
    </xf>
    <xf numFmtId="165" fontId="10" fillId="7" borderId="7" xfId="0" applyNumberFormat="1" applyFont="1" applyFill="1" applyBorder="1" applyAlignment="1" applyProtection="1">
      <alignment horizontal="center" vertical="center"/>
    </xf>
    <xf numFmtId="165" fontId="10" fillId="7" borderId="6" xfId="0" applyNumberFormat="1" applyFont="1" applyFill="1" applyBorder="1" applyAlignment="1" applyProtection="1">
      <alignment horizontal="center" vertical="center"/>
    </xf>
    <xf numFmtId="0" fontId="48" fillId="12" borderId="3" xfId="0" quotePrefix="1" applyFont="1" applyFill="1" applyBorder="1" applyAlignment="1" applyProtection="1">
      <alignment horizontal="left" vertical="center" wrapText="1"/>
    </xf>
    <xf numFmtId="0" fontId="48" fillId="12" borderId="2" xfId="0" quotePrefix="1" applyFont="1" applyFill="1" applyBorder="1" applyAlignment="1" applyProtection="1">
      <alignment horizontal="left" vertical="center" wrapText="1"/>
    </xf>
    <xf numFmtId="0" fontId="48" fillId="12" borderId="1" xfId="0" quotePrefix="1" applyFont="1" applyFill="1" applyBorder="1" applyAlignment="1" applyProtection="1">
      <alignment horizontal="left" vertical="center" wrapText="1"/>
    </xf>
    <xf numFmtId="0" fontId="37" fillId="4" borderId="19" xfId="0" applyFont="1" applyFill="1" applyBorder="1" applyAlignment="1" applyProtection="1">
      <alignment horizontal="left" vertical="center" wrapText="1"/>
      <protection locked="0"/>
    </xf>
    <xf numFmtId="0" fontId="38" fillId="4" borderId="20" xfId="0" applyFont="1" applyFill="1" applyBorder="1" applyAlignment="1" applyProtection="1">
      <alignment horizontal="left" vertical="center" wrapText="1"/>
      <protection locked="0"/>
    </xf>
    <xf numFmtId="0" fontId="38" fillId="4" borderId="21" xfId="0" applyFont="1" applyFill="1" applyBorder="1" applyAlignment="1" applyProtection="1">
      <alignment horizontal="left" vertical="center" wrapText="1"/>
      <protection locked="0"/>
    </xf>
    <xf numFmtId="0" fontId="13" fillId="6" borderId="0" xfId="0" applyFont="1" applyFill="1" applyBorder="1" applyAlignment="1" applyProtection="1">
      <alignment horizontal="center" vertical="center" wrapText="1"/>
      <protection locked="0"/>
    </xf>
    <xf numFmtId="0" fontId="48" fillId="12" borderId="3" xfId="0" quotePrefix="1" applyFont="1" applyFill="1" applyBorder="1" applyAlignment="1" applyProtection="1">
      <alignment horizontal="left" vertical="center" wrapText="1"/>
      <protection locked="0"/>
    </xf>
    <xf numFmtId="0" fontId="48" fillId="12" borderId="2" xfId="0" quotePrefix="1" applyFont="1" applyFill="1" applyBorder="1" applyAlignment="1" applyProtection="1">
      <alignment horizontal="left" vertical="center" wrapText="1"/>
      <protection locked="0"/>
    </xf>
    <xf numFmtId="0" fontId="48" fillId="12" borderId="1" xfId="0" quotePrefix="1" applyFont="1" applyFill="1" applyBorder="1" applyAlignment="1" applyProtection="1">
      <alignment horizontal="left" vertical="center" wrapText="1"/>
      <protection locked="0"/>
    </xf>
    <xf numFmtId="0" fontId="37" fillId="4" borderId="20" xfId="0" applyFont="1" applyFill="1" applyBorder="1" applyAlignment="1" applyProtection="1">
      <alignment horizontal="left" vertical="center" wrapText="1"/>
      <protection locked="0"/>
    </xf>
    <xf numFmtId="0" fontId="37" fillId="4" borderId="2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8080"/>
      <color rgb="FFF4FEE8"/>
      <color rgb="FFF7E8FE"/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0</xdr:colOff>
      <xdr:row>0</xdr:row>
      <xdr:rowOff>942975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160473D-64A7-447D-B1AF-16808348EC47}"/>
            </a:ext>
          </a:extLst>
        </xdr:cNvPr>
        <xdr:cNvSpPr txBox="1"/>
      </xdr:nvSpPr>
      <xdr:spPr>
        <a:xfrm>
          <a:off x="0" y="0"/>
          <a:ext cx="7019925" cy="161925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 du droit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ALSH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Périscolaire</a:t>
          </a:r>
          <a:endParaRPr lang="fr-FR" sz="18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fr-FR" sz="4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r" eaLnBrk="1" fontAlgn="auto" latinLnBrk="0" hangingPunct="1"/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2026 - Mai 2026</a:t>
          </a:r>
          <a:endParaRPr lang="fr-FR" sz="8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657225</xdr:colOff>
      <xdr:row>1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590ACB-6AAC-42C3-960D-3682E61F0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1133475</xdr:colOff>
      <xdr:row>1</xdr:row>
      <xdr:rowOff>276225</xdr:rowOff>
    </xdr:from>
    <xdr:to>
      <xdr:col>7</xdr:col>
      <xdr:colOff>333375</xdr:colOff>
      <xdr:row>2</xdr:row>
      <xdr:rowOff>314326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F7825725-3604-4EBA-A93B-F1190F100834}"/>
            </a:ext>
          </a:extLst>
        </xdr:cNvPr>
        <xdr:cNvSpPr/>
      </xdr:nvSpPr>
      <xdr:spPr>
        <a:xfrm>
          <a:off x="2838450" y="1238250"/>
          <a:ext cx="2247900" cy="342901"/>
        </a:xfrm>
        <a:prstGeom prst="roundRect">
          <a:avLst/>
        </a:prstGeom>
        <a:solidFill>
          <a:srgbClr val="E5FFFF"/>
        </a:solidFill>
        <a:ln w="3175"/>
        <a:effectLst>
          <a:glow rad="63500">
            <a:schemeClr val="accent5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  <xdr:twoCellAnchor>
    <xdr:from>
      <xdr:col>12</xdr:col>
      <xdr:colOff>235744</xdr:colOff>
      <xdr:row>30</xdr:row>
      <xdr:rowOff>70644</xdr:rowOff>
    </xdr:from>
    <xdr:to>
      <xdr:col>20</xdr:col>
      <xdr:colOff>485775</xdr:colOff>
      <xdr:row>34</xdr:row>
      <xdr:rowOff>247650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C4532385-61AF-43F2-8F93-6264C09F53EC}"/>
            </a:ext>
          </a:extLst>
        </xdr:cNvPr>
        <xdr:cNvSpPr txBox="1"/>
      </xdr:nvSpPr>
      <xdr:spPr>
        <a:xfrm>
          <a:off x="8236744" y="7614444"/>
          <a:ext cx="6346031" cy="1053306"/>
        </a:xfrm>
        <a:prstGeom prst="rect">
          <a:avLst/>
        </a:prstGeom>
        <a:solidFill>
          <a:srgbClr val="F5F9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 u="sng" kern="1200">
              <a:solidFill>
                <a:srgbClr val="0070C0"/>
              </a:solidFill>
            </a:rPr>
            <a:t>Données contractualisées du Bonus Territoire</a:t>
          </a:r>
          <a:r>
            <a:rPr lang="fr-FR" sz="1300" b="1" u="sng" kern="1200" baseline="0">
              <a:solidFill>
                <a:srgbClr val="0070C0"/>
              </a:solidFill>
            </a:rPr>
            <a:t> CTG</a:t>
          </a:r>
          <a:r>
            <a:rPr lang="fr-FR" sz="1300" b="1" u="sng" kern="1200">
              <a:solidFill>
                <a:srgbClr val="0070C0"/>
              </a:solidFill>
            </a:rPr>
            <a:t> : </a:t>
          </a:r>
        </a:p>
        <a:p>
          <a:endParaRPr lang="fr-FR" sz="1100" kern="1200">
            <a:solidFill>
              <a:srgbClr val="002060"/>
            </a:solidFill>
          </a:endParaRPr>
        </a:p>
        <a:p>
          <a:r>
            <a:rPr lang="fr-FR" sz="1100" kern="1200">
              <a:solidFill>
                <a:srgbClr val="002060"/>
              </a:solidFill>
            </a:rPr>
            <a:t>Les</a:t>
          </a:r>
          <a:r>
            <a:rPr lang="fr-FR" sz="1100" kern="1200" baseline="0">
              <a:solidFill>
                <a:srgbClr val="002060"/>
              </a:solidFill>
            </a:rPr>
            <a:t> données sont indiquées dans la c</a:t>
          </a:r>
          <a:r>
            <a:rPr lang="fr-FR" sz="1100" kern="1200">
              <a:solidFill>
                <a:srgbClr val="002060"/>
              </a:solidFill>
            </a:rPr>
            <a:t>onvention d'objectif</a:t>
          </a:r>
          <a:r>
            <a:rPr lang="fr-FR" sz="1100" kern="1200" baseline="0">
              <a:solidFill>
                <a:srgbClr val="002060"/>
              </a:solidFill>
            </a:rPr>
            <a:t> et de financement de la prestation de service ALSH Périscolaire ou dans l'avenant "Bonus territoire convention terrritoriale globale (Ctg)"</a:t>
          </a:r>
        </a:p>
        <a:p>
          <a:r>
            <a:rPr lang="fr-FR" sz="1100" kern="1200">
              <a:solidFill>
                <a:srgbClr val="002060"/>
              </a:solidFill>
            </a:rPr>
            <a:t>Paragraphe "</a:t>
          </a:r>
          <a:r>
            <a:rPr lang="fr-FR" sz="1100" b="1" kern="1200">
              <a:solidFill>
                <a:srgbClr val="002060"/>
              </a:solidFill>
            </a:rPr>
            <a:t>Conditions de détermination de la contribution financière</a:t>
          </a:r>
          <a:r>
            <a:rPr lang="fr-FR" sz="1100" kern="1200">
              <a:solidFill>
                <a:srgbClr val="002060"/>
              </a:solidFill>
            </a:rPr>
            <a:t>"</a:t>
          </a:r>
        </a:p>
      </xdr:txBody>
    </xdr:sp>
    <xdr:clientData/>
  </xdr:twoCellAnchor>
  <xdr:twoCellAnchor>
    <xdr:from>
      <xdr:col>12</xdr:col>
      <xdr:colOff>385</xdr:colOff>
      <xdr:row>30</xdr:row>
      <xdr:rowOff>104774</xdr:rowOff>
    </xdr:from>
    <xdr:to>
      <xdr:col>12</xdr:col>
      <xdr:colOff>247649</xdr:colOff>
      <xdr:row>37</xdr:row>
      <xdr:rowOff>38099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E9B357FE-AFE2-48EF-B5DC-15477C00797F}"/>
            </a:ext>
          </a:extLst>
        </xdr:cNvPr>
        <xdr:cNvSpPr/>
      </xdr:nvSpPr>
      <xdr:spPr bwMode="auto">
        <a:xfrm rot="10800000">
          <a:off x="8001385" y="7648574"/>
          <a:ext cx="247264" cy="1781175"/>
        </a:xfrm>
        <a:prstGeom prst="rightBrace">
          <a:avLst>
            <a:gd name="adj1" fmla="val 8333"/>
            <a:gd name="adj2" fmla="val 52594"/>
          </a:avLst>
        </a:prstGeom>
        <a:ln w="19050">
          <a:headEnd type="none" w="med" len="med"/>
          <a:tailEnd type="none" w="med" len="med"/>
        </a:ln>
        <a:effectLst>
          <a:glow rad="63500">
            <a:schemeClr val="accent5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fr-FR" sz="1100" kern="1200"/>
        </a:p>
      </xdr:txBody>
    </xdr:sp>
    <xdr:clientData/>
  </xdr:twoCellAnchor>
  <xdr:twoCellAnchor editAs="oneCell">
    <xdr:from>
      <xdr:col>16</xdr:col>
      <xdr:colOff>190500</xdr:colOff>
      <xdr:row>26</xdr:row>
      <xdr:rowOff>409575</xdr:rowOff>
    </xdr:from>
    <xdr:to>
      <xdr:col>17</xdr:col>
      <xdr:colOff>180975</xdr:colOff>
      <xdr:row>29</xdr:row>
      <xdr:rowOff>47625</xdr:rowOff>
    </xdr:to>
    <xdr:pic>
      <xdr:nvPicPr>
        <xdr:cNvPr id="8" name="Image 22">
          <a:extLst>
            <a:ext uri="{FF2B5EF4-FFF2-40B4-BE49-F238E27FC236}">
              <a16:creationId xmlns:a16="http://schemas.microsoft.com/office/drawing/2014/main" id="{1181C302-ACD5-483C-93CF-56591841F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6905625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34</xdr:row>
      <xdr:rowOff>304801</xdr:rowOff>
    </xdr:from>
    <xdr:to>
      <xdr:col>20</xdr:col>
      <xdr:colOff>516731</xdr:colOff>
      <xdr:row>37</xdr:row>
      <xdr:rowOff>76269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C64E4439-58E1-3C19-D94C-3FA9E7DE0196}"/>
            </a:ext>
          </a:extLst>
        </xdr:cNvPr>
        <xdr:cNvGrpSpPr/>
      </xdr:nvGrpSpPr>
      <xdr:grpSpPr>
        <a:xfrm>
          <a:off x="8267700" y="8724901"/>
          <a:ext cx="6346031" cy="743018"/>
          <a:chOff x="8267700" y="8724901"/>
          <a:chExt cx="6346031" cy="743018"/>
        </a:xfrm>
      </xdr:grpSpPr>
      <xdr:sp macro="" textlink="">
        <xdr:nvSpPr>
          <xdr:cNvPr id="7" name="ZoneTexte 6">
            <a:extLst>
              <a:ext uri="{FF2B5EF4-FFF2-40B4-BE49-F238E27FC236}">
                <a16:creationId xmlns:a16="http://schemas.microsoft.com/office/drawing/2014/main" id="{18DB3074-2930-449B-A3A6-34B4DDCB66D0}"/>
              </a:ext>
            </a:extLst>
          </xdr:cNvPr>
          <xdr:cNvSpPr txBox="1"/>
        </xdr:nvSpPr>
        <xdr:spPr>
          <a:xfrm>
            <a:off x="8267700" y="8724901"/>
            <a:ext cx="6346031" cy="685800"/>
          </a:xfrm>
          <a:prstGeom prst="rect">
            <a:avLst/>
          </a:prstGeom>
          <a:solidFill>
            <a:srgbClr val="F5F9FD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300" b="1" u="sng" kern="1200">
                <a:solidFill>
                  <a:srgbClr val="0070C0"/>
                </a:solidFill>
              </a:rPr>
              <a:t>Détail du calcul</a:t>
            </a:r>
            <a:r>
              <a:rPr lang="fr-FR" sz="1300" b="1" u="sng" kern="1200" baseline="0">
                <a:solidFill>
                  <a:srgbClr val="0070C0"/>
                </a:solidFill>
              </a:rPr>
              <a:t> du Bonus Territoire CTG (offre existante &amp; nouvelle, plafonnement) </a:t>
            </a:r>
            <a:r>
              <a:rPr lang="fr-FR" sz="1300" b="1" u="sng" kern="1200">
                <a:solidFill>
                  <a:srgbClr val="0070C0"/>
                </a:solidFill>
              </a:rPr>
              <a:t>: </a:t>
            </a:r>
          </a:p>
          <a:p>
            <a:endParaRPr lang="fr-FR" sz="1100" kern="1200">
              <a:solidFill>
                <a:srgbClr val="002060"/>
              </a:solidFill>
            </a:endParaRPr>
          </a:p>
          <a:p>
            <a:r>
              <a:rPr lang="fr-FR" sz="1100" kern="1200">
                <a:solidFill>
                  <a:srgbClr val="002060"/>
                </a:solidFill>
              </a:rPr>
              <a:t>Cliquer sur le symbole + à gauche de la ligne 79 </a:t>
            </a:r>
          </a:p>
        </xdr:txBody>
      </xdr:sp>
      <xdr:pic>
        <xdr:nvPicPr>
          <xdr:cNvPr id="9" name="Image 8">
            <a:extLst>
              <a:ext uri="{FF2B5EF4-FFF2-40B4-BE49-F238E27FC236}">
                <a16:creationId xmlns:a16="http://schemas.microsoft.com/office/drawing/2014/main" id="{5DCD8B71-D495-9C11-4F57-1A3394E076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353800" y="8982076"/>
            <a:ext cx="590632" cy="48584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161925</xdr:colOff>
      <xdr:row>0</xdr:row>
      <xdr:rowOff>942975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F0F517D-4785-466E-BE98-12F32F3F4E3B}"/>
            </a:ext>
          </a:extLst>
        </xdr:cNvPr>
        <xdr:cNvSpPr txBox="1"/>
      </xdr:nvSpPr>
      <xdr:spPr>
        <a:xfrm>
          <a:off x="0" y="0"/>
          <a:ext cx="7019925" cy="161925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</a:t>
          </a:r>
          <a:r>
            <a:rPr lang="fr-FR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droit</a:t>
          </a:r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ALSH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Extrascolaire</a:t>
          </a:r>
          <a:endParaRPr lang="fr-FR" sz="18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fr-FR" sz="4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r" eaLnBrk="1" fontAlgn="auto" latinLnBrk="0" hangingPunct="1"/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2026 - Mai 2026</a:t>
          </a:r>
          <a:endParaRPr lang="fr-FR" sz="8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657225</xdr:colOff>
      <xdr:row>1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E93ECF-46BD-4CE0-9E29-C9582E3E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1095375</xdr:colOff>
      <xdr:row>1</xdr:row>
      <xdr:rowOff>276225</xdr:rowOff>
    </xdr:from>
    <xdr:to>
      <xdr:col>7</xdr:col>
      <xdr:colOff>295275</xdr:colOff>
      <xdr:row>2</xdr:row>
      <xdr:rowOff>314326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E495EC09-9B88-41C0-BED6-34896759F229}"/>
            </a:ext>
          </a:extLst>
        </xdr:cNvPr>
        <xdr:cNvSpPr/>
      </xdr:nvSpPr>
      <xdr:spPr>
        <a:xfrm>
          <a:off x="2800350" y="1238250"/>
          <a:ext cx="2247900" cy="342901"/>
        </a:xfrm>
        <a:prstGeom prst="roundRect">
          <a:avLst/>
        </a:prstGeom>
        <a:solidFill>
          <a:srgbClr val="E5FFFF"/>
        </a:solidFill>
        <a:ln w="3175"/>
        <a:effectLst>
          <a:glow rad="63500">
            <a:schemeClr val="accent5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  <xdr:twoCellAnchor>
    <xdr:from>
      <xdr:col>12</xdr:col>
      <xdr:colOff>235744</xdr:colOff>
      <xdr:row>30</xdr:row>
      <xdr:rowOff>70644</xdr:rowOff>
    </xdr:from>
    <xdr:to>
      <xdr:col>20</xdr:col>
      <xdr:colOff>485775</xdr:colOff>
      <xdr:row>34</xdr:row>
      <xdr:rowOff>247650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341242C-955E-4E82-B87E-2987BC39EA16}"/>
            </a:ext>
          </a:extLst>
        </xdr:cNvPr>
        <xdr:cNvSpPr txBox="1"/>
      </xdr:nvSpPr>
      <xdr:spPr>
        <a:xfrm>
          <a:off x="8236744" y="7614444"/>
          <a:ext cx="6346031" cy="1053306"/>
        </a:xfrm>
        <a:prstGeom prst="rect">
          <a:avLst/>
        </a:prstGeom>
        <a:solidFill>
          <a:srgbClr val="F5F9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 u="sng" kern="1200">
              <a:solidFill>
                <a:srgbClr val="0070C0"/>
              </a:solidFill>
            </a:rPr>
            <a:t>Données contractualisées du Bonus Territoire</a:t>
          </a:r>
          <a:r>
            <a:rPr lang="fr-FR" sz="1300" b="1" u="sng" kern="1200" baseline="0">
              <a:solidFill>
                <a:srgbClr val="0070C0"/>
              </a:solidFill>
            </a:rPr>
            <a:t> CTG</a:t>
          </a:r>
          <a:r>
            <a:rPr lang="fr-FR" sz="1300" b="1" u="sng" kern="1200">
              <a:solidFill>
                <a:srgbClr val="0070C0"/>
              </a:solidFill>
            </a:rPr>
            <a:t> : </a:t>
          </a:r>
        </a:p>
        <a:p>
          <a:endParaRPr lang="fr-FR" sz="1100" kern="1200">
            <a:solidFill>
              <a:srgbClr val="002060"/>
            </a:solidFill>
          </a:endParaRPr>
        </a:p>
        <a:p>
          <a:r>
            <a:rPr lang="fr-FR" sz="1100" kern="1200">
              <a:solidFill>
                <a:srgbClr val="002060"/>
              </a:solidFill>
            </a:rPr>
            <a:t>Les</a:t>
          </a:r>
          <a:r>
            <a:rPr lang="fr-FR" sz="1100" kern="1200" baseline="0">
              <a:solidFill>
                <a:srgbClr val="002060"/>
              </a:solidFill>
            </a:rPr>
            <a:t> données sont indiquées dans la c</a:t>
          </a:r>
          <a:r>
            <a:rPr lang="fr-FR" sz="1100" kern="1200">
              <a:solidFill>
                <a:srgbClr val="002060"/>
              </a:solidFill>
            </a:rPr>
            <a:t>onvention d'objectif</a:t>
          </a:r>
          <a:r>
            <a:rPr lang="fr-FR" sz="1100" kern="1200" baseline="0">
              <a:solidFill>
                <a:srgbClr val="002060"/>
              </a:solidFill>
            </a:rPr>
            <a:t> et de financement de la prestation de service ALSH Extrascolaire ou dans l'avenant "Bonus territoire convention terrritoriale globale (Ctg) "</a:t>
          </a:r>
        </a:p>
        <a:p>
          <a:r>
            <a:rPr lang="fr-FR" sz="1100" kern="1200">
              <a:solidFill>
                <a:srgbClr val="002060"/>
              </a:solidFill>
            </a:rPr>
            <a:t>Paragraphe "</a:t>
          </a:r>
          <a:r>
            <a:rPr lang="fr-FR" sz="1100" b="1" kern="1200">
              <a:solidFill>
                <a:srgbClr val="002060"/>
              </a:solidFill>
            </a:rPr>
            <a:t>Conditions de détermination de la contribution financière</a:t>
          </a:r>
          <a:r>
            <a:rPr lang="fr-FR" sz="1100" kern="1200">
              <a:solidFill>
                <a:srgbClr val="002060"/>
              </a:solidFill>
            </a:rPr>
            <a:t>"</a:t>
          </a:r>
        </a:p>
      </xdr:txBody>
    </xdr:sp>
    <xdr:clientData/>
  </xdr:twoCellAnchor>
  <xdr:twoCellAnchor>
    <xdr:from>
      <xdr:col>12</xdr:col>
      <xdr:colOff>38485</xdr:colOff>
      <xdr:row>30</xdr:row>
      <xdr:rowOff>85722</xdr:rowOff>
    </xdr:from>
    <xdr:to>
      <xdr:col>12</xdr:col>
      <xdr:colOff>219075</xdr:colOff>
      <xdr:row>37</xdr:row>
      <xdr:rowOff>19047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6300FC91-713C-4B43-9864-B66C0437AC69}"/>
            </a:ext>
          </a:extLst>
        </xdr:cNvPr>
        <xdr:cNvSpPr/>
      </xdr:nvSpPr>
      <xdr:spPr bwMode="auto">
        <a:xfrm rot="10800000">
          <a:off x="7991860" y="7629522"/>
          <a:ext cx="180590" cy="1781175"/>
        </a:xfrm>
        <a:prstGeom prst="rightBrace">
          <a:avLst>
            <a:gd name="adj1" fmla="val 8333"/>
            <a:gd name="adj2" fmla="val 52594"/>
          </a:avLst>
        </a:prstGeom>
        <a:ln w="19050">
          <a:headEnd type="none" w="med" len="med"/>
          <a:tailEnd type="none" w="med" len="med"/>
        </a:ln>
        <a:effectLst>
          <a:glow rad="63500">
            <a:schemeClr val="accent5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fr-FR" sz="1100" kern="1200"/>
        </a:p>
      </xdr:txBody>
    </xdr:sp>
    <xdr:clientData/>
  </xdr:twoCellAnchor>
  <xdr:twoCellAnchor editAs="oneCell">
    <xdr:from>
      <xdr:col>16</xdr:col>
      <xdr:colOff>190500</xdr:colOff>
      <xdr:row>26</xdr:row>
      <xdr:rowOff>409575</xdr:rowOff>
    </xdr:from>
    <xdr:to>
      <xdr:col>17</xdr:col>
      <xdr:colOff>180975</xdr:colOff>
      <xdr:row>29</xdr:row>
      <xdr:rowOff>47625</xdr:rowOff>
    </xdr:to>
    <xdr:pic>
      <xdr:nvPicPr>
        <xdr:cNvPr id="7" name="Image 22">
          <a:extLst>
            <a:ext uri="{FF2B5EF4-FFF2-40B4-BE49-F238E27FC236}">
              <a16:creationId xmlns:a16="http://schemas.microsoft.com/office/drawing/2014/main" id="{9800E6C9-47D2-42EB-AB35-1DCA384D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6905625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34</xdr:row>
      <xdr:rowOff>304801</xdr:rowOff>
    </xdr:from>
    <xdr:to>
      <xdr:col>20</xdr:col>
      <xdr:colOff>516731</xdr:colOff>
      <xdr:row>37</xdr:row>
      <xdr:rowOff>47687</xdr:rowOff>
    </xdr:to>
    <xdr:grpSp>
      <xdr:nvGrpSpPr>
        <xdr:cNvPr id="12" name="Groupe 11">
          <a:extLst>
            <a:ext uri="{FF2B5EF4-FFF2-40B4-BE49-F238E27FC236}">
              <a16:creationId xmlns:a16="http://schemas.microsoft.com/office/drawing/2014/main" id="{7E0E6DD8-5E71-F0F7-9AA2-F65A607EF452}"/>
            </a:ext>
          </a:extLst>
        </xdr:cNvPr>
        <xdr:cNvGrpSpPr/>
      </xdr:nvGrpSpPr>
      <xdr:grpSpPr>
        <a:xfrm>
          <a:off x="8220075" y="8724901"/>
          <a:ext cx="6346031" cy="714436"/>
          <a:chOff x="8220075" y="8724901"/>
          <a:chExt cx="6346031" cy="714436"/>
        </a:xfrm>
      </xdr:grpSpPr>
      <xdr:sp macro="" textlink="">
        <xdr:nvSpPr>
          <xdr:cNvPr id="9" name="ZoneTexte 8">
            <a:extLst>
              <a:ext uri="{FF2B5EF4-FFF2-40B4-BE49-F238E27FC236}">
                <a16:creationId xmlns:a16="http://schemas.microsoft.com/office/drawing/2014/main" id="{B95692E5-6A27-3BFC-F0D2-CAC8DCA545D7}"/>
              </a:ext>
            </a:extLst>
          </xdr:cNvPr>
          <xdr:cNvSpPr txBox="1"/>
        </xdr:nvSpPr>
        <xdr:spPr>
          <a:xfrm>
            <a:off x="8220075" y="8724901"/>
            <a:ext cx="6346031" cy="685800"/>
          </a:xfrm>
          <a:prstGeom prst="rect">
            <a:avLst/>
          </a:prstGeom>
          <a:solidFill>
            <a:srgbClr val="F5F9FD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300" b="1" u="sng" kern="1200">
                <a:solidFill>
                  <a:srgbClr val="0070C0"/>
                </a:solidFill>
              </a:rPr>
              <a:t>Détail du calcul</a:t>
            </a:r>
            <a:r>
              <a:rPr lang="fr-FR" sz="1300" b="1" u="sng" kern="1200" baseline="0">
                <a:solidFill>
                  <a:srgbClr val="0070C0"/>
                </a:solidFill>
              </a:rPr>
              <a:t> du Bonus Territoire CTG (offre existante &amp; nouvelle, plafonnement) </a:t>
            </a:r>
            <a:r>
              <a:rPr lang="fr-FR" sz="1300" b="1" u="sng" kern="1200">
                <a:solidFill>
                  <a:srgbClr val="0070C0"/>
                </a:solidFill>
              </a:rPr>
              <a:t>: </a:t>
            </a:r>
          </a:p>
          <a:p>
            <a:endParaRPr lang="fr-FR" sz="1100" kern="1200">
              <a:solidFill>
                <a:srgbClr val="002060"/>
              </a:solidFill>
            </a:endParaRPr>
          </a:p>
          <a:p>
            <a:r>
              <a:rPr lang="fr-FR" sz="1100" kern="1200">
                <a:solidFill>
                  <a:srgbClr val="002060"/>
                </a:solidFill>
              </a:rPr>
              <a:t>Cliquer sur le symbole + à gauche de la ligne 80 </a:t>
            </a:r>
          </a:p>
        </xdr:txBody>
      </xdr:sp>
      <xdr:pic>
        <xdr:nvPicPr>
          <xdr:cNvPr id="11" name="Image 10">
            <a:extLst>
              <a:ext uri="{FF2B5EF4-FFF2-40B4-BE49-F238E27FC236}">
                <a16:creationId xmlns:a16="http://schemas.microsoft.com/office/drawing/2014/main" id="{5239DF44-2DE7-84B4-E49E-41769BAC85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229975" y="9001126"/>
            <a:ext cx="590632" cy="43821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1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CEEA0ED-0D02-485D-9AEE-828A26543756}"/>
            </a:ext>
          </a:extLst>
        </xdr:cNvPr>
        <xdr:cNvSpPr txBox="1"/>
      </xdr:nvSpPr>
      <xdr:spPr>
        <a:xfrm>
          <a:off x="0" y="0"/>
          <a:ext cx="6438900" cy="1028700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 du droit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ALSH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Adolescents</a:t>
          </a:r>
          <a:endParaRPr lang="fr-FR" sz="18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r"/>
          <a:endParaRPr lang="fr-FR" sz="1000" b="1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2026 - Mai 2026</a:t>
          </a:r>
          <a:endParaRPr lang="fr-FR" sz="1000">
            <a:solidFill>
              <a:schemeClr val="bg1">
                <a:lumMod val="50000"/>
              </a:schemeClr>
            </a:solidFill>
            <a:effectLst/>
          </a:endParaRPr>
        </a:p>
        <a:p>
          <a:pPr algn="r" eaLnBrk="1" fontAlgn="auto" latinLnBrk="0" hangingPunct="1"/>
          <a:endParaRPr lang="fr-FR" sz="10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657225</xdr:colOff>
      <xdr:row>1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DCF7C6-ECFA-4626-BECE-66420646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1047750</xdr:colOff>
      <xdr:row>1</xdr:row>
      <xdr:rowOff>295275</xdr:rowOff>
    </xdr:from>
    <xdr:to>
      <xdr:col>7</xdr:col>
      <xdr:colOff>247650</xdr:colOff>
      <xdr:row>2</xdr:row>
      <xdr:rowOff>333376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D70C84B0-60C5-41C1-897E-DBC96431917C}"/>
            </a:ext>
          </a:extLst>
        </xdr:cNvPr>
        <xdr:cNvSpPr/>
      </xdr:nvSpPr>
      <xdr:spPr>
        <a:xfrm>
          <a:off x="2752725" y="1257300"/>
          <a:ext cx="2247900" cy="342901"/>
        </a:xfrm>
        <a:prstGeom prst="roundRect">
          <a:avLst/>
        </a:prstGeom>
        <a:solidFill>
          <a:srgbClr val="E5FFFF"/>
        </a:solidFill>
        <a:ln w="3175"/>
        <a:effectLst>
          <a:glow rad="63500">
            <a:schemeClr val="accent5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  <xdr:twoCellAnchor>
    <xdr:from>
      <xdr:col>12</xdr:col>
      <xdr:colOff>235744</xdr:colOff>
      <xdr:row>30</xdr:row>
      <xdr:rowOff>70644</xdr:rowOff>
    </xdr:from>
    <xdr:to>
      <xdr:col>20</xdr:col>
      <xdr:colOff>485775</xdr:colOff>
      <xdr:row>34</xdr:row>
      <xdr:rowOff>247650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D6FBBDC-621C-40AE-8794-1252AC8CB5DC}"/>
            </a:ext>
          </a:extLst>
        </xdr:cNvPr>
        <xdr:cNvSpPr txBox="1"/>
      </xdr:nvSpPr>
      <xdr:spPr>
        <a:xfrm>
          <a:off x="8189119" y="7614444"/>
          <a:ext cx="6346031" cy="1053306"/>
        </a:xfrm>
        <a:prstGeom prst="rect">
          <a:avLst/>
        </a:prstGeom>
        <a:solidFill>
          <a:srgbClr val="F5F9F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b="1" u="sng" kern="1200">
              <a:solidFill>
                <a:srgbClr val="0070C0"/>
              </a:solidFill>
            </a:rPr>
            <a:t>Données contractualisées du Bonus Territoire</a:t>
          </a:r>
          <a:r>
            <a:rPr lang="fr-FR" sz="1300" b="1" u="sng" kern="1200" baseline="0">
              <a:solidFill>
                <a:srgbClr val="0070C0"/>
              </a:solidFill>
            </a:rPr>
            <a:t> CTG</a:t>
          </a:r>
          <a:r>
            <a:rPr lang="fr-FR" sz="1300" b="1" u="sng" kern="1200">
              <a:solidFill>
                <a:srgbClr val="0070C0"/>
              </a:solidFill>
            </a:rPr>
            <a:t> : </a:t>
          </a:r>
        </a:p>
        <a:p>
          <a:endParaRPr lang="fr-FR" sz="1100" kern="1200">
            <a:solidFill>
              <a:srgbClr val="002060"/>
            </a:solidFill>
          </a:endParaRPr>
        </a:p>
        <a:p>
          <a:r>
            <a:rPr lang="fr-FR" sz="1100" kern="1200">
              <a:solidFill>
                <a:srgbClr val="002060"/>
              </a:solidFill>
            </a:rPr>
            <a:t>Les</a:t>
          </a:r>
          <a:r>
            <a:rPr lang="fr-FR" sz="1100" kern="1200" baseline="0">
              <a:solidFill>
                <a:srgbClr val="002060"/>
              </a:solidFill>
            </a:rPr>
            <a:t> données sont indiquées dans la c</a:t>
          </a:r>
          <a:r>
            <a:rPr lang="fr-FR" sz="1100" kern="1200">
              <a:solidFill>
                <a:srgbClr val="002060"/>
              </a:solidFill>
            </a:rPr>
            <a:t>onvention d'objectif</a:t>
          </a:r>
          <a:r>
            <a:rPr lang="fr-FR" sz="1100" kern="1200" baseline="0">
              <a:solidFill>
                <a:srgbClr val="002060"/>
              </a:solidFill>
            </a:rPr>
            <a:t> et de financement de la prestation de service ALSH Accueil Adolescents ou dans l'avenant "Bonus territoire convention terrritoriale globale (Ctg) "</a:t>
          </a:r>
        </a:p>
        <a:p>
          <a:r>
            <a:rPr lang="fr-FR" sz="1100" kern="1200">
              <a:solidFill>
                <a:srgbClr val="002060"/>
              </a:solidFill>
            </a:rPr>
            <a:t>Paragraphe "</a:t>
          </a:r>
          <a:r>
            <a:rPr lang="fr-FR" sz="1100" b="1" kern="1200">
              <a:solidFill>
                <a:srgbClr val="002060"/>
              </a:solidFill>
            </a:rPr>
            <a:t>Conditions de détermination de la contribution financière</a:t>
          </a:r>
          <a:r>
            <a:rPr lang="fr-FR" sz="1100" kern="1200">
              <a:solidFill>
                <a:srgbClr val="002060"/>
              </a:solidFill>
            </a:rPr>
            <a:t>"</a:t>
          </a:r>
        </a:p>
      </xdr:txBody>
    </xdr:sp>
    <xdr:clientData/>
  </xdr:twoCellAnchor>
  <xdr:twoCellAnchor>
    <xdr:from>
      <xdr:col>12</xdr:col>
      <xdr:colOff>38485</xdr:colOff>
      <xdr:row>30</xdr:row>
      <xdr:rowOff>85721</xdr:rowOff>
    </xdr:from>
    <xdr:to>
      <xdr:col>12</xdr:col>
      <xdr:colOff>276225</xdr:colOff>
      <xdr:row>37</xdr:row>
      <xdr:rowOff>38099</xdr:rowOff>
    </xdr:to>
    <xdr:sp macro="" textlink="">
      <xdr:nvSpPr>
        <xdr:cNvPr id="6" name="Accolade fermante 5">
          <a:extLst>
            <a:ext uri="{FF2B5EF4-FFF2-40B4-BE49-F238E27FC236}">
              <a16:creationId xmlns:a16="http://schemas.microsoft.com/office/drawing/2014/main" id="{0B1017CB-1DFF-4F2A-913E-4BA204111759}"/>
            </a:ext>
          </a:extLst>
        </xdr:cNvPr>
        <xdr:cNvSpPr/>
      </xdr:nvSpPr>
      <xdr:spPr bwMode="auto">
        <a:xfrm rot="10800000">
          <a:off x="8544310" y="7753346"/>
          <a:ext cx="237740" cy="1800228"/>
        </a:xfrm>
        <a:prstGeom prst="rightBrace">
          <a:avLst>
            <a:gd name="adj1" fmla="val 8333"/>
            <a:gd name="adj2" fmla="val 52594"/>
          </a:avLst>
        </a:prstGeom>
        <a:ln w="19050">
          <a:headEnd type="none" w="med" len="med"/>
          <a:tailEnd type="none" w="med" len="med"/>
        </a:ln>
        <a:effectLst>
          <a:glow rad="63500">
            <a:schemeClr val="accent5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fr-FR" sz="1100" kern="1200"/>
        </a:p>
      </xdr:txBody>
    </xdr:sp>
    <xdr:clientData/>
  </xdr:twoCellAnchor>
  <xdr:twoCellAnchor editAs="oneCell">
    <xdr:from>
      <xdr:col>16</xdr:col>
      <xdr:colOff>190500</xdr:colOff>
      <xdr:row>26</xdr:row>
      <xdr:rowOff>409575</xdr:rowOff>
    </xdr:from>
    <xdr:to>
      <xdr:col>17</xdr:col>
      <xdr:colOff>180975</xdr:colOff>
      <xdr:row>29</xdr:row>
      <xdr:rowOff>47625</xdr:rowOff>
    </xdr:to>
    <xdr:pic>
      <xdr:nvPicPr>
        <xdr:cNvPr id="7" name="Image 22">
          <a:extLst>
            <a:ext uri="{FF2B5EF4-FFF2-40B4-BE49-F238E27FC236}">
              <a16:creationId xmlns:a16="http://schemas.microsoft.com/office/drawing/2014/main" id="{918057F3-32B2-41B8-87F3-D65C7DFE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5" y="6905625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34</xdr:row>
      <xdr:rowOff>342900</xdr:rowOff>
    </xdr:from>
    <xdr:to>
      <xdr:col>20</xdr:col>
      <xdr:colOff>488156</xdr:colOff>
      <xdr:row>37</xdr:row>
      <xdr:rowOff>123893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20985AE9-3038-F6CA-2C54-F241BED9ED0F}"/>
            </a:ext>
          </a:extLst>
        </xdr:cNvPr>
        <xdr:cNvGrpSpPr/>
      </xdr:nvGrpSpPr>
      <xdr:grpSpPr>
        <a:xfrm>
          <a:off x="8772525" y="8886825"/>
          <a:ext cx="6317456" cy="752543"/>
          <a:chOff x="8772525" y="8886825"/>
          <a:chExt cx="6317456" cy="752543"/>
        </a:xfrm>
      </xdr:grpSpPr>
      <xdr:sp macro="" textlink="">
        <xdr:nvSpPr>
          <xdr:cNvPr id="11" name="ZoneTexte 10">
            <a:extLst>
              <a:ext uri="{FF2B5EF4-FFF2-40B4-BE49-F238E27FC236}">
                <a16:creationId xmlns:a16="http://schemas.microsoft.com/office/drawing/2014/main" id="{AC6A1991-5236-485D-A50A-BF4A94D57110}"/>
              </a:ext>
            </a:extLst>
          </xdr:cNvPr>
          <xdr:cNvSpPr txBox="1"/>
        </xdr:nvSpPr>
        <xdr:spPr>
          <a:xfrm>
            <a:off x="8772525" y="8886825"/>
            <a:ext cx="6317456" cy="685800"/>
          </a:xfrm>
          <a:prstGeom prst="rect">
            <a:avLst/>
          </a:prstGeom>
          <a:solidFill>
            <a:srgbClr val="F5F9FD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300" b="1" u="sng" kern="1200">
                <a:solidFill>
                  <a:srgbClr val="0070C0"/>
                </a:solidFill>
              </a:rPr>
              <a:t>Détail du calcul</a:t>
            </a:r>
            <a:r>
              <a:rPr lang="fr-FR" sz="1300" b="1" u="sng" kern="1200" baseline="0">
                <a:solidFill>
                  <a:srgbClr val="0070C0"/>
                </a:solidFill>
              </a:rPr>
              <a:t> du Bonus Territoire CTG (offre existante &amp; nouvelle, plafonnement) </a:t>
            </a:r>
            <a:r>
              <a:rPr lang="fr-FR" sz="1300" b="1" u="sng" kern="1200">
                <a:solidFill>
                  <a:srgbClr val="0070C0"/>
                </a:solidFill>
              </a:rPr>
              <a:t>: </a:t>
            </a:r>
          </a:p>
          <a:p>
            <a:endParaRPr lang="fr-FR" sz="1100" kern="1200">
              <a:solidFill>
                <a:srgbClr val="002060"/>
              </a:solidFill>
            </a:endParaRPr>
          </a:p>
          <a:p>
            <a:r>
              <a:rPr lang="fr-FR" sz="1100" kern="1200">
                <a:solidFill>
                  <a:srgbClr val="002060"/>
                </a:solidFill>
              </a:rPr>
              <a:t>Cliquer sur le symbole + à gauche de la ligne 79 </a:t>
            </a:r>
          </a:p>
        </xdr:txBody>
      </xdr:sp>
      <xdr:pic>
        <xdr:nvPicPr>
          <xdr:cNvPr id="12" name="Image 11">
            <a:extLst>
              <a:ext uri="{FF2B5EF4-FFF2-40B4-BE49-F238E27FC236}">
                <a16:creationId xmlns:a16="http://schemas.microsoft.com/office/drawing/2014/main" id="{9A6956B8-95C8-46DA-8811-25CC4EF3A3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896725" y="9153525"/>
            <a:ext cx="590632" cy="48584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F0C35-2EED-4B83-ACB6-4511333110D4}">
  <dimension ref="A1:IW135"/>
  <sheetViews>
    <sheetView showGridLines="0" tabSelected="1" zoomScaleNormal="100" zoomScaleSheetLayoutView="90" workbookViewId="0">
      <selection activeCell="B8" sqref="B8"/>
    </sheetView>
  </sheetViews>
  <sheetFormatPr baseColWidth="10" defaultRowHeight="11.25" outlineLevelRow="1"/>
  <cols>
    <col min="1" max="1" width="2.710937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19.42578125" style="1" customWidth="1"/>
    <col min="11" max="12" width="3.28515625" style="1" customWidth="1"/>
    <col min="13" max="16384" width="11.42578125" style="1"/>
  </cols>
  <sheetData>
    <row r="1" spans="1:29" ht="75.75" customHeight="1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</row>
    <row r="2" spans="1:29" ht="24" customHeight="1">
      <c r="A2" s="8"/>
      <c r="B2" s="9"/>
      <c r="C2" s="9"/>
      <c r="D2" s="9"/>
      <c r="E2" s="9"/>
      <c r="F2" s="9"/>
      <c r="G2" s="9"/>
      <c r="H2" s="9"/>
      <c r="I2" s="9"/>
      <c r="J2" s="10"/>
      <c r="K2" s="9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</row>
    <row r="3" spans="1:29" ht="27.75" customHeight="1">
      <c r="A3" s="10"/>
      <c r="B3" s="11"/>
      <c r="C3" s="11"/>
      <c r="D3" s="11"/>
      <c r="E3" s="11"/>
      <c r="F3" s="11"/>
      <c r="G3" s="11"/>
      <c r="H3" s="11"/>
      <c r="I3" s="11"/>
      <c r="J3" s="10"/>
      <c r="K3" s="11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</row>
    <row r="4" spans="1:29" ht="18" customHeight="1" thickBot="1">
      <c r="A4" s="10"/>
      <c r="B4" s="11"/>
      <c r="C4" s="11"/>
      <c r="D4" s="11"/>
      <c r="E4" s="11"/>
      <c r="F4" s="11"/>
      <c r="G4" s="11"/>
      <c r="H4" s="11"/>
      <c r="I4" s="11"/>
      <c r="J4" s="10"/>
      <c r="K4" s="11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</row>
    <row r="5" spans="1:29" s="2" customFormat="1" ht="18.75">
      <c r="A5" s="12" t="s">
        <v>38</v>
      </c>
      <c r="B5" s="13" t="s">
        <v>37</v>
      </c>
      <c r="C5" s="14"/>
      <c r="D5" s="14"/>
      <c r="E5" s="14"/>
      <c r="F5" s="14"/>
      <c r="G5" s="14"/>
      <c r="H5" s="14"/>
      <c r="I5" s="14"/>
      <c r="J5" s="14"/>
      <c r="K5" s="15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</row>
    <row r="6" spans="1:29" s="2" customFormat="1" ht="12">
      <c r="A6" s="16"/>
      <c r="B6" s="17"/>
      <c r="C6" s="17"/>
      <c r="D6" s="17"/>
      <c r="E6" s="17"/>
      <c r="F6" s="17"/>
      <c r="G6" s="18"/>
      <c r="H6" s="18"/>
      <c r="I6" s="18"/>
      <c r="J6" s="58"/>
      <c r="K6" s="130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</row>
    <row r="7" spans="1:29" s="2" customFormat="1" ht="31.5" customHeight="1">
      <c r="A7" s="16"/>
      <c r="B7" s="20" t="s">
        <v>59</v>
      </c>
      <c r="C7" s="21"/>
      <c r="D7" s="20" t="s">
        <v>36</v>
      </c>
      <c r="E7" s="21"/>
      <c r="F7" s="21" t="s">
        <v>33</v>
      </c>
      <c r="G7" s="18"/>
      <c r="H7" s="18"/>
      <c r="I7" s="18"/>
      <c r="J7" s="58"/>
      <c r="K7" s="130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</row>
    <row r="8" spans="1:29" s="2" customFormat="1" ht="20.25" customHeight="1" thickBot="1">
      <c r="A8" s="16"/>
      <c r="B8" s="6"/>
      <c r="C8" s="22" t="s">
        <v>35</v>
      </c>
      <c r="D8" s="5"/>
      <c r="E8" s="22" t="s">
        <v>2</v>
      </c>
      <c r="F8" s="55" t="e">
        <f>B8/D8</f>
        <v>#DIV/0!</v>
      </c>
      <c r="G8" s="24"/>
      <c r="H8" s="18"/>
      <c r="I8" s="18"/>
      <c r="J8" s="58"/>
      <c r="K8" s="130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</row>
    <row r="9" spans="1:29" s="2" customFormat="1" ht="11.25" customHeight="1">
      <c r="A9" s="16"/>
      <c r="B9" s="25"/>
      <c r="C9" s="22"/>
      <c r="D9" s="26"/>
      <c r="E9" s="22"/>
      <c r="F9" s="144"/>
      <c r="G9" s="24"/>
      <c r="H9" s="18"/>
      <c r="I9" s="18"/>
      <c r="J9" s="58"/>
      <c r="K9" s="130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</row>
    <row r="10" spans="1:29" s="2" customFormat="1" ht="14.1" customHeight="1">
      <c r="A10" s="16"/>
      <c r="B10" s="27" t="s">
        <v>34</v>
      </c>
      <c r="C10" s="24"/>
      <c r="D10" s="18"/>
      <c r="E10" s="24"/>
      <c r="F10" s="24"/>
      <c r="G10" s="24"/>
      <c r="H10" s="18"/>
      <c r="I10" s="18"/>
      <c r="J10" s="58"/>
      <c r="K10" s="130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</row>
    <row r="11" spans="1:29" s="2" customFormat="1" ht="14.1" customHeight="1">
      <c r="A11" s="16"/>
      <c r="B11" s="28" t="s">
        <v>33</v>
      </c>
      <c r="C11" s="28"/>
      <c r="D11" s="28" t="s">
        <v>30</v>
      </c>
      <c r="E11" s="28"/>
      <c r="F11" s="28" t="s">
        <v>29</v>
      </c>
      <c r="G11" s="24"/>
      <c r="H11" s="18"/>
      <c r="I11" s="18"/>
      <c r="J11" s="58"/>
      <c r="K11" s="130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</row>
    <row r="12" spans="1:29" s="2" customFormat="1" ht="20.25" customHeight="1">
      <c r="A12" s="16"/>
      <c r="B12" s="55" t="e">
        <f>IF(F8&gt;2.01," ",F8)</f>
        <v>#DIV/0!</v>
      </c>
      <c r="C12" s="22" t="s">
        <v>9</v>
      </c>
      <c r="D12" s="29">
        <v>0.3</v>
      </c>
      <c r="E12" s="22" t="s">
        <v>2</v>
      </c>
      <c r="F12" s="55" t="e">
        <f>IF(B12=" "," ",B12*D12)</f>
        <v>#DIV/0!</v>
      </c>
      <c r="G12" s="24"/>
      <c r="H12" s="18"/>
      <c r="I12" s="18"/>
      <c r="J12" s="58"/>
      <c r="K12" s="130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</row>
    <row r="13" spans="1:29" s="2" customFormat="1" ht="11.25" customHeight="1">
      <c r="A13" s="16"/>
      <c r="B13" s="30"/>
      <c r="C13" s="24"/>
      <c r="D13" s="18"/>
      <c r="E13" s="18"/>
      <c r="F13" s="24"/>
      <c r="G13" s="24"/>
      <c r="H13" s="18"/>
      <c r="I13" s="18"/>
      <c r="J13" s="58"/>
      <c r="K13" s="130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</row>
    <row r="14" spans="1:29" s="2" customFormat="1" ht="14.1" customHeight="1">
      <c r="A14" s="16"/>
      <c r="B14" s="27" t="s">
        <v>32</v>
      </c>
      <c r="C14" s="24"/>
      <c r="D14" s="18"/>
      <c r="E14" s="24"/>
      <c r="F14" s="24"/>
      <c r="G14" s="24"/>
      <c r="H14" s="18"/>
      <c r="I14" s="18"/>
      <c r="J14" s="58"/>
      <c r="K14" s="130"/>
      <c r="L14" s="238"/>
      <c r="M14" s="239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</row>
    <row r="15" spans="1:29" s="2" customFormat="1" ht="14.1" customHeight="1">
      <c r="A15" s="16"/>
      <c r="B15" s="28" t="s">
        <v>31</v>
      </c>
      <c r="C15" s="28"/>
      <c r="D15" s="28" t="s">
        <v>30</v>
      </c>
      <c r="E15" s="28"/>
      <c r="F15" s="28" t="s">
        <v>29</v>
      </c>
      <c r="G15" s="24"/>
      <c r="H15" s="18"/>
      <c r="I15" s="18"/>
      <c r="J15" s="58"/>
      <c r="K15" s="130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</row>
    <row r="16" spans="1:29" s="2" customFormat="1" ht="20.25" customHeight="1">
      <c r="A16" s="16"/>
      <c r="B16" s="55" t="e">
        <f>IF(F8&lt;2.01," ",2.01)</f>
        <v>#DIV/0!</v>
      </c>
      <c r="C16" s="22" t="s">
        <v>9</v>
      </c>
      <c r="D16" s="29">
        <v>0.3</v>
      </c>
      <c r="E16" s="22" t="s">
        <v>2</v>
      </c>
      <c r="F16" s="55" t="e">
        <f>IF(B16=" "," ",0.6)</f>
        <v>#DIV/0!</v>
      </c>
      <c r="G16" s="24"/>
      <c r="H16" s="31"/>
      <c r="I16" s="31"/>
      <c r="J16" s="58"/>
      <c r="K16" s="131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</row>
    <row r="17" spans="1:29" s="2" customFormat="1" ht="12" thickBot="1">
      <c r="A17" s="32"/>
      <c r="B17" s="33"/>
      <c r="C17" s="34"/>
      <c r="D17" s="33"/>
      <c r="E17" s="34"/>
      <c r="F17" s="33"/>
      <c r="G17" s="34"/>
      <c r="H17" s="33"/>
      <c r="I17" s="33"/>
      <c r="J17" s="33"/>
      <c r="K17" s="35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</row>
    <row r="18" spans="1:29" s="2" customFormat="1" ht="12" customHeight="1" thickBot="1">
      <c r="A18" s="36"/>
      <c r="B18" s="37"/>
      <c r="C18" s="38"/>
      <c r="D18" s="37"/>
      <c r="E18" s="38"/>
      <c r="F18" s="37"/>
      <c r="G18" s="38"/>
      <c r="H18" s="37"/>
      <c r="I18" s="37"/>
      <c r="J18" s="37"/>
      <c r="K18" s="37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</row>
    <row r="19" spans="1:29" s="2" customFormat="1" ht="18.75">
      <c r="A19" s="12" t="s">
        <v>28</v>
      </c>
      <c r="B19" s="13" t="s">
        <v>27</v>
      </c>
      <c r="C19" s="14"/>
      <c r="D19" s="14"/>
      <c r="E19" s="14"/>
      <c r="F19" s="14"/>
      <c r="G19" s="14"/>
      <c r="H19" s="14"/>
      <c r="I19" s="14"/>
      <c r="J19" s="132"/>
      <c r="K19" s="15"/>
      <c r="L19" s="238"/>
      <c r="M19" s="238"/>
      <c r="N19" s="238"/>
      <c r="O19" s="240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</row>
    <row r="20" spans="1:29" s="2" customFormat="1" ht="9" customHeight="1">
      <c r="A20" s="16"/>
      <c r="B20" s="18"/>
      <c r="C20" s="24"/>
      <c r="D20" s="18"/>
      <c r="E20" s="24"/>
      <c r="F20" s="18"/>
      <c r="G20" s="24"/>
      <c r="H20" s="18"/>
      <c r="I20" s="18"/>
      <c r="J20" s="58"/>
      <c r="K20" s="130"/>
      <c r="L20" s="238"/>
      <c r="M20" s="241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</row>
    <row r="21" spans="1:29" s="2" customFormat="1" ht="45.75" customHeight="1">
      <c r="A21" s="16"/>
      <c r="B21" s="20" t="s">
        <v>19</v>
      </c>
      <c r="C21" s="24"/>
      <c r="D21" s="21" t="s">
        <v>60</v>
      </c>
      <c r="E21" s="24"/>
      <c r="F21" s="21" t="s">
        <v>30</v>
      </c>
      <c r="G21" s="24"/>
      <c r="H21" s="20" t="s">
        <v>62</v>
      </c>
      <c r="I21" s="24"/>
      <c r="J21" s="21" t="s">
        <v>6</v>
      </c>
      <c r="K21" s="133"/>
      <c r="L21" s="242"/>
      <c r="M21" s="243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</row>
    <row r="22" spans="1:29" s="2" customFormat="1" ht="20.25" customHeight="1" thickBot="1">
      <c r="A22" s="16"/>
      <c r="B22" s="40">
        <f>D8</f>
        <v>0</v>
      </c>
      <c r="C22" s="22" t="s">
        <v>9</v>
      </c>
      <c r="D22" s="55" t="e">
        <f>IF($F$12&lt;0.6,$B$12,$B$16)</f>
        <v>#DIV/0!</v>
      </c>
      <c r="E22" s="22" t="s">
        <v>9</v>
      </c>
      <c r="F22" s="29">
        <v>0.3</v>
      </c>
      <c r="G22" s="22" t="s">
        <v>9</v>
      </c>
      <c r="H22" s="4"/>
      <c r="I22" s="22" t="s">
        <v>2</v>
      </c>
      <c r="J22" s="143" t="e">
        <f>B22*D22*F22*H22</f>
        <v>#DIV/0!</v>
      </c>
      <c r="K22" s="134"/>
      <c r="L22" s="244"/>
      <c r="M22" s="243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</row>
    <row r="23" spans="1:29" s="2" customFormat="1" ht="9" customHeight="1" thickBot="1">
      <c r="A23" s="32"/>
      <c r="B23" s="42"/>
      <c r="C23" s="43"/>
      <c r="D23" s="44"/>
      <c r="E23" s="45"/>
      <c r="F23" s="46"/>
      <c r="G23" s="45"/>
      <c r="H23" s="47"/>
      <c r="I23" s="47"/>
      <c r="J23" s="33"/>
      <c r="K23" s="135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</row>
    <row r="24" spans="1:29" s="2" customFormat="1" ht="12" customHeight="1" thickBot="1">
      <c r="A24" s="48"/>
      <c r="B24" s="49"/>
      <c r="C24" s="50"/>
      <c r="D24" s="26"/>
      <c r="E24" s="22"/>
      <c r="F24" s="25"/>
      <c r="G24" s="22"/>
      <c r="H24" s="51"/>
      <c r="I24" s="51"/>
      <c r="J24" s="37"/>
      <c r="K24" s="51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</row>
    <row r="25" spans="1:29" s="2" customFormat="1" ht="18.75">
      <c r="A25" s="52" t="s">
        <v>26</v>
      </c>
      <c r="B25" s="13" t="s">
        <v>51</v>
      </c>
      <c r="C25" s="14"/>
      <c r="D25" s="14"/>
      <c r="E25" s="14"/>
      <c r="F25" s="14"/>
      <c r="G25" s="14"/>
      <c r="H25" s="14"/>
      <c r="I25" s="14"/>
      <c r="J25" s="132"/>
      <c r="K25" s="15"/>
      <c r="L25" s="238"/>
      <c r="M25" s="238"/>
      <c r="N25" s="238"/>
      <c r="O25" s="240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</row>
    <row r="26" spans="1:29" s="2" customFormat="1" ht="9" customHeight="1">
      <c r="A26" s="16"/>
      <c r="B26" s="18"/>
      <c r="C26" s="24"/>
      <c r="D26" s="18"/>
      <c r="E26" s="24"/>
      <c r="F26" s="18"/>
      <c r="G26" s="24"/>
      <c r="H26" s="18"/>
      <c r="I26" s="18"/>
      <c r="J26" s="58"/>
      <c r="K26" s="130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</row>
    <row r="27" spans="1:29" s="2" customFormat="1" ht="41.25" customHeight="1">
      <c r="A27" s="16"/>
      <c r="B27" s="20" t="s">
        <v>50</v>
      </c>
      <c r="C27" s="24"/>
      <c r="D27" s="21" t="s">
        <v>49</v>
      </c>
      <c r="E27" s="53"/>
      <c r="F27" s="54"/>
      <c r="G27" s="37"/>
      <c r="H27" s="37"/>
      <c r="I27" s="24"/>
      <c r="J27" s="20" t="s">
        <v>52</v>
      </c>
      <c r="K27" s="136"/>
      <c r="L27" s="238"/>
      <c r="M27" s="247"/>
      <c r="N27" s="247"/>
      <c r="O27" s="247"/>
      <c r="P27" s="247"/>
      <c r="Q27" s="247"/>
      <c r="R27" s="247"/>
      <c r="S27" s="247"/>
      <c r="T27" s="247"/>
      <c r="U27" s="247"/>
      <c r="V27" s="238"/>
      <c r="W27" s="238"/>
      <c r="X27" s="238"/>
      <c r="Y27" s="238"/>
      <c r="Z27" s="238"/>
      <c r="AA27" s="238"/>
      <c r="AB27" s="238"/>
      <c r="AC27" s="238"/>
    </row>
    <row r="28" spans="1:29" s="2" customFormat="1" ht="20.25" customHeight="1" thickBot="1">
      <c r="A28" s="16"/>
      <c r="B28" s="5"/>
      <c r="C28" s="22" t="s">
        <v>9</v>
      </c>
      <c r="D28" s="55">
        <v>3.9</v>
      </c>
      <c r="E28" s="56"/>
      <c r="F28" s="57"/>
      <c r="G28" s="37"/>
      <c r="H28" s="37"/>
      <c r="I28" s="22" t="s">
        <v>2</v>
      </c>
      <c r="J28" s="41">
        <f>B28*D28</f>
        <v>0</v>
      </c>
      <c r="K28" s="137"/>
      <c r="L28" s="238"/>
      <c r="M28" s="247"/>
      <c r="N28" s="247"/>
      <c r="O28" s="247"/>
      <c r="P28" s="247"/>
      <c r="Q28" s="247"/>
      <c r="R28" s="247"/>
      <c r="S28" s="247"/>
      <c r="T28" s="247"/>
      <c r="U28" s="247"/>
      <c r="V28" s="238"/>
      <c r="W28" s="238"/>
      <c r="X28" s="238"/>
      <c r="Y28" s="238"/>
      <c r="Z28" s="238"/>
      <c r="AA28" s="238"/>
      <c r="AB28" s="238"/>
      <c r="AC28" s="238"/>
    </row>
    <row r="29" spans="1:29" s="2" customFormat="1" ht="9" customHeight="1" thickBot="1">
      <c r="A29" s="32"/>
      <c r="B29" s="42"/>
      <c r="C29" s="43"/>
      <c r="D29" s="44"/>
      <c r="E29" s="45"/>
      <c r="F29" s="46"/>
      <c r="G29" s="45"/>
      <c r="H29" s="47"/>
      <c r="I29" s="47"/>
      <c r="J29" s="33"/>
      <c r="K29" s="135"/>
      <c r="L29" s="238"/>
      <c r="M29" s="247"/>
      <c r="N29" s="247"/>
      <c r="O29" s="247"/>
      <c r="P29" s="247"/>
      <c r="Q29" s="247"/>
      <c r="R29" s="247"/>
      <c r="S29" s="247"/>
      <c r="T29" s="247"/>
      <c r="U29" s="247"/>
      <c r="V29" s="238"/>
      <c r="W29" s="238"/>
      <c r="X29" s="238"/>
      <c r="Y29" s="238"/>
      <c r="Z29" s="238"/>
      <c r="AA29" s="238"/>
      <c r="AB29" s="238"/>
      <c r="AC29" s="238"/>
    </row>
    <row r="30" spans="1:29" s="2" customFormat="1" ht="12" customHeight="1" thickBot="1">
      <c r="A30" s="58"/>
      <c r="B30" s="49"/>
      <c r="C30" s="50"/>
      <c r="D30" s="26"/>
      <c r="E30" s="22"/>
      <c r="F30" s="25"/>
      <c r="G30" s="22"/>
      <c r="H30" s="51"/>
      <c r="I30" s="51"/>
      <c r="J30" s="37"/>
      <c r="K30" s="51"/>
      <c r="L30" s="238"/>
      <c r="M30" s="247"/>
      <c r="N30" s="247"/>
      <c r="O30" s="247"/>
      <c r="P30" s="247"/>
      <c r="Q30" s="247"/>
      <c r="R30" s="247"/>
      <c r="S30" s="247"/>
      <c r="T30" s="247"/>
      <c r="U30" s="247"/>
      <c r="V30" s="238"/>
      <c r="W30" s="238"/>
      <c r="X30" s="238"/>
      <c r="Y30" s="238"/>
      <c r="Z30" s="238"/>
      <c r="AA30" s="238"/>
      <c r="AB30" s="238"/>
      <c r="AC30" s="238"/>
    </row>
    <row r="31" spans="1:29" s="2" customFormat="1" ht="18.75">
      <c r="A31" s="12" t="s">
        <v>8</v>
      </c>
      <c r="B31" s="13" t="s">
        <v>25</v>
      </c>
      <c r="C31" s="14"/>
      <c r="D31" s="14"/>
      <c r="E31" s="14"/>
      <c r="F31" s="14"/>
      <c r="G31" s="14"/>
      <c r="H31" s="14"/>
      <c r="I31" s="14"/>
      <c r="J31" s="132"/>
      <c r="K31" s="15"/>
      <c r="L31" s="238"/>
      <c r="M31" s="247"/>
      <c r="N31" s="247"/>
      <c r="O31" s="247"/>
      <c r="P31" s="247"/>
      <c r="Q31" s="247"/>
      <c r="R31" s="247"/>
      <c r="S31" s="247"/>
      <c r="T31" s="247"/>
      <c r="U31" s="247"/>
      <c r="V31" s="238"/>
      <c r="W31" s="238"/>
      <c r="X31" s="238"/>
      <c r="Y31" s="238"/>
      <c r="Z31" s="238"/>
      <c r="AA31" s="238"/>
      <c r="AB31" s="238"/>
      <c r="AC31" s="238"/>
    </row>
    <row r="32" spans="1:29" s="2" customFormat="1" ht="20.25" customHeight="1" thickBot="1">
      <c r="A32" s="16"/>
      <c r="B32" s="59"/>
      <c r="C32" s="60"/>
      <c r="D32" s="59"/>
      <c r="E32" s="60"/>
      <c r="F32" s="59"/>
      <c r="G32" s="60"/>
      <c r="H32" s="58"/>
      <c r="I32" s="58"/>
      <c r="J32" s="58"/>
      <c r="K32" s="19"/>
      <c r="L32" s="238"/>
      <c r="M32" s="247"/>
      <c r="N32" s="247"/>
      <c r="O32" s="247"/>
      <c r="P32" s="247"/>
      <c r="Q32" s="247"/>
      <c r="R32" s="247"/>
      <c r="S32" s="247"/>
      <c r="T32" s="247"/>
      <c r="U32" s="247"/>
      <c r="V32" s="238"/>
      <c r="W32" s="238"/>
      <c r="X32" s="238"/>
      <c r="Y32" s="238"/>
      <c r="Z32" s="238"/>
      <c r="AA32" s="238"/>
      <c r="AB32" s="238"/>
      <c r="AC32" s="238"/>
    </row>
    <row r="33" spans="1:257" s="2" customFormat="1" ht="20.25" customHeight="1">
      <c r="A33" s="16"/>
      <c r="B33" s="253" t="s">
        <v>41</v>
      </c>
      <c r="C33" s="254"/>
      <c r="D33" s="254"/>
      <c r="E33" s="254"/>
      <c r="F33" s="254"/>
      <c r="G33" s="254"/>
      <c r="H33" s="254"/>
      <c r="I33" s="255"/>
      <c r="J33" s="58"/>
      <c r="K33" s="139"/>
      <c r="L33" s="238"/>
      <c r="M33" s="248"/>
      <c r="N33" s="247"/>
      <c r="O33" s="247"/>
      <c r="P33" s="247"/>
      <c r="Q33" s="247"/>
      <c r="R33" s="247"/>
      <c r="S33" s="247"/>
      <c r="T33" s="247"/>
      <c r="U33" s="247"/>
      <c r="V33" s="238"/>
      <c r="W33" s="238"/>
      <c r="X33" s="238"/>
      <c r="Y33" s="238"/>
      <c r="Z33" s="238"/>
      <c r="AA33" s="238"/>
      <c r="AB33" s="238"/>
      <c r="AC33" s="238"/>
    </row>
    <row r="34" spans="1:257" s="2" customFormat="1" ht="9.75" customHeight="1">
      <c r="A34" s="16"/>
      <c r="B34" s="61"/>
      <c r="C34" s="60"/>
      <c r="D34" s="59"/>
      <c r="E34" s="60"/>
      <c r="F34" s="59"/>
      <c r="G34" s="60"/>
      <c r="H34" s="58"/>
      <c r="I34" s="62"/>
      <c r="J34" s="58"/>
      <c r="K34" s="19"/>
      <c r="L34" s="238"/>
      <c r="M34" s="248"/>
      <c r="N34" s="248"/>
      <c r="O34" s="248"/>
      <c r="P34" s="248"/>
      <c r="Q34" s="248"/>
      <c r="R34" s="248"/>
      <c r="S34" s="248"/>
      <c r="T34" s="248"/>
      <c r="U34" s="248"/>
      <c r="V34" s="238"/>
      <c r="W34" s="238"/>
      <c r="X34" s="238"/>
      <c r="Y34" s="238"/>
      <c r="Z34" s="238"/>
      <c r="AA34" s="238"/>
      <c r="AB34" s="238"/>
      <c r="AC34" s="238"/>
    </row>
    <row r="35" spans="1:257" s="2" customFormat="1" ht="45" customHeight="1">
      <c r="A35" s="16"/>
      <c r="B35" s="63" t="s">
        <v>16</v>
      </c>
      <c r="C35" s="64"/>
      <c r="D35" s="65" t="s">
        <v>11</v>
      </c>
      <c r="E35" s="66"/>
      <c r="F35" s="256"/>
      <c r="G35" s="257"/>
      <c r="H35" s="257"/>
      <c r="I35" s="258"/>
      <c r="J35" s="58"/>
      <c r="K35" s="138"/>
      <c r="L35" s="238"/>
      <c r="M35" s="248"/>
      <c r="N35" s="247"/>
      <c r="O35" s="247"/>
      <c r="P35" s="247"/>
      <c r="Q35" s="247"/>
      <c r="R35" s="247"/>
      <c r="S35" s="247"/>
      <c r="T35" s="247"/>
      <c r="U35" s="247"/>
      <c r="V35" s="238"/>
      <c r="W35" s="238"/>
      <c r="X35" s="238"/>
      <c r="Y35" s="238"/>
      <c r="Z35" s="238"/>
      <c r="AA35" s="238"/>
      <c r="AB35" s="238"/>
      <c r="AC35" s="238"/>
    </row>
    <row r="36" spans="1:257" s="2" customFormat="1" ht="20.25" customHeight="1" thickBot="1">
      <c r="A36" s="16"/>
      <c r="B36" s="7"/>
      <c r="C36" s="66"/>
      <c r="D36" s="3"/>
      <c r="E36" s="66"/>
      <c r="F36" s="257"/>
      <c r="G36" s="257"/>
      <c r="H36" s="257"/>
      <c r="I36" s="258"/>
      <c r="J36" s="58"/>
      <c r="K36" s="138"/>
      <c r="L36" s="238"/>
      <c r="M36" s="248"/>
      <c r="N36" s="247"/>
      <c r="O36" s="247"/>
      <c r="P36" s="247"/>
      <c r="Q36" s="247"/>
      <c r="R36" s="247"/>
      <c r="S36" s="247"/>
      <c r="T36" s="247"/>
      <c r="U36" s="247"/>
      <c r="V36" s="238"/>
      <c r="W36" s="238"/>
      <c r="X36" s="238"/>
      <c r="Y36" s="238"/>
      <c r="Z36" s="238"/>
      <c r="AA36" s="238"/>
      <c r="AB36" s="238"/>
      <c r="AC36" s="238"/>
    </row>
    <row r="37" spans="1:257" s="2" customFormat="1" ht="11.25" customHeight="1" thickBot="1">
      <c r="A37" s="16"/>
      <c r="B37" s="67"/>
      <c r="C37" s="68"/>
      <c r="D37" s="69"/>
      <c r="E37" s="68"/>
      <c r="F37" s="70"/>
      <c r="G37" s="71"/>
      <c r="H37" s="71"/>
      <c r="I37" s="72"/>
      <c r="J37" s="58"/>
      <c r="K37" s="137"/>
      <c r="L37" s="238"/>
      <c r="M37" s="247"/>
      <c r="N37" s="247"/>
      <c r="O37" s="247"/>
      <c r="P37" s="247"/>
      <c r="Q37" s="247"/>
      <c r="R37" s="247"/>
      <c r="S37" s="247"/>
      <c r="T37" s="247"/>
      <c r="U37" s="247"/>
      <c r="V37" s="238"/>
      <c r="W37" s="238"/>
      <c r="X37" s="238"/>
      <c r="Y37" s="238"/>
      <c r="Z37" s="238"/>
      <c r="AA37" s="238"/>
      <c r="AB37" s="238"/>
      <c r="AC37" s="238"/>
    </row>
    <row r="38" spans="1:257" s="2" customFormat="1" ht="11.25" customHeight="1">
      <c r="A38" s="16"/>
      <c r="B38" s="123"/>
      <c r="C38" s="66"/>
      <c r="D38" s="124"/>
      <c r="E38" s="66"/>
      <c r="F38" s="125"/>
      <c r="G38" s="58"/>
      <c r="H38" s="58"/>
      <c r="I38" s="74"/>
      <c r="J38" s="58"/>
      <c r="K38" s="137"/>
      <c r="L38" s="238"/>
      <c r="M38" s="247"/>
      <c r="N38" s="247"/>
      <c r="O38" s="247"/>
      <c r="P38" s="247"/>
      <c r="Q38" s="247"/>
      <c r="R38" s="247"/>
      <c r="S38" s="247"/>
      <c r="T38" s="247"/>
      <c r="U38" s="247"/>
      <c r="V38" s="238"/>
      <c r="W38" s="238"/>
      <c r="X38" s="238"/>
      <c r="Y38" s="238"/>
      <c r="Z38" s="238"/>
      <c r="AA38" s="238"/>
      <c r="AB38" s="238"/>
      <c r="AC38" s="238"/>
    </row>
    <row r="39" spans="1:257" s="2" customFormat="1" ht="20.25" hidden="1" customHeight="1" outlineLevel="1">
      <c r="A39" s="157"/>
      <c r="B39" s="253" t="s">
        <v>43</v>
      </c>
      <c r="C39" s="254"/>
      <c r="D39" s="254"/>
      <c r="E39" s="254"/>
      <c r="F39" s="254"/>
      <c r="G39" s="254"/>
      <c r="H39" s="254"/>
      <c r="I39" s="255"/>
      <c r="J39" s="147"/>
      <c r="K39" s="148"/>
      <c r="L39" s="238"/>
      <c r="M39" s="247"/>
      <c r="N39" s="247"/>
      <c r="O39" s="247"/>
      <c r="P39" s="247"/>
      <c r="Q39" s="247"/>
      <c r="R39" s="247"/>
      <c r="S39" s="247"/>
      <c r="T39" s="247"/>
      <c r="U39" s="247"/>
      <c r="V39" s="238"/>
      <c r="W39" s="238"/>
      <c r="X39" s="238"/>
      <c r="Y39" s="238"/>
      <c r="Z39" s="238"/>
      <c r="AA39" s="238"/>
      <c r="AB39" s="238"/>
      <c r="AC39" s="238"/>
    </row>
    <row r="40" spans="1:257" s="2" customFormat="1" ht="11.25" hidden="1" customHeight="1" outlineLevel="1">
      <c r="A40" s="165"/>
      <c r="B40" s="76"/>
      <c r="C40" s="77"/>
      <c r="D40" s="77"/>
      <c r="E40" s="77"/>
      <c r="F40" s="77"/>
      <c r="G40" s="77"/>
      <c r="H40" s="77"/>
      <c r="I40" s="78"/>
      <c r="J40" s="149"/>
      <c r="K40" s="150"/>
      <c r="L40" s="237"/>
      <c r="M40" s="247"/>
      <c r="N40" s="247"/>
      <c r="O40" s="247"/>
      <c r="P40" s="247"/>
      <c r="Q40" s="247"/>
      <c r="R40" s="247"/>
      <c r="S40" s="247"/>
      <c r="T40" s="247"/>
      <c r="U40" s="247"/>
      <c r="V40" s="237"/>
      <c r="W40" s="237"/>
      <c r="X40" s="237"/>
      <c r="Y40" s="237"/>
      <c r="Z40" s="237"/>
      <c r="AA40" s="237"/>
      <c r="AB40" s="237"/>
      <c r="AC40" s="237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pans="1:257" s="2" customFormat="1" ht="34.5" hidden="1" customHeight="1" outlineLevel="1">
      <c r="A41" s="157"/>
      <c r="B41" s="79" t="s">
        <v>18</v>
      </c>
      <c r="C41" s="80"/>
      <c r="D41" s="81" t="s">
        <v>21</v>
      </c>
      <c r="E41" s="82"/>
      <c r="F41" s="81" t="s">
        <v>24</v>
      </c>
      <c r="G41" s="83"/>
      <c r="H41" s="171"/>
      <c r="I41" s="84"/>
      <c r="J41" s="151"/>
      <c r="K41" s="152"/>
      <c r="L41" s="238"/>
      <c r="M41" s="247"/>
      <c r="N41" s="247"/>
      <c r="O41" s="247"/>
      <c r="P41" s="247"/>
      <c r="Q41" s="247"/>
      <c r="R41" s="247"/>
      <c r="S41" s="247"/>
      <c r="T41" s="247"/>
      <c r="U41" s="247"/>
      <c r="V41" s="238"/>
      <c r="W41" s="238"/>
      <c r="X41" s="238"/>
      <c r="Y41" s="238"/>
      <c r="Z41" s="238"/>
      <c r="AA41" s="238"/>
      <c r="AB41" s="238"/>
      <c r="AC41" s="238"/>
    </row>
    <row r="42" spans="1:257" s="2" customFormat="1" ht="20.25" hidden="1" customHeight="1" outlineLevel="1">
      <c r="A42" s="157"/>
      <c r="B42" s="85">
        <f>B22*H22</f>
        <v>0</v>
      </c>
      <c r="C42" s="86"/>
      <c r="D42" s="87">
        <f>B36</f>
        <v>0</v>
      </c>
      <c r="E42" s="86"/>
      <c r="F42" s="87">
        <f>IF(B42&lt;D42,B42,D42)</f>
        <v>0</v>
      </c>
      <c r="G42" s="86"/>
      <c r="H42" s="88"/>
      <c r="I42" s="89"/>
      <c r="J42" s="153"/>
      <c r="K42" s="154"/>
      <c r="L42" s="238"/>
      <c r="M42" s="247"/>
      <c r="N42" s="247"/>
      <c r="O42" s="247"/>
      <c r="P42" s="247"/>
      <c r="Q42" s="247"/>
      <c r="R42" s="247"/>
      <c r="S42" s="247"/>
      <c r="T42" s="247"/>
      <c r="U42" s="247"/>
      <c r="V42" s="238"/>
      <c r="W42" s="238"/>
      <c r="X42" s="238"/>
      <c r="Y42" s="238"/>
      <c r="Z42" s="238"/>
      <c r="AA42" s="238"/>
      <c r="AB42" s="238"/>
      <c r="AC42" s="238"/>
    </row>
    <row r="43" spans="1:257" s="2" customFormat="1" ht="11.25" hidden="1" customHeight="1" outlineLevel="1">
      <c r="A43" s="157"/>
      <c r="B43" s="90"/>
      <c r="C43" s="91"/>
      <c r="D43" s="91"/>
      <c r="E43" s="91"/>
      <c r="F43" s="91"/>
      <c r="G43" s="91"/>
      <c r="H43" s="91"/>
      <c r="I43" s="92"/>
      <c r="J43" s="155"/>
      <c r="K43" s="156"/>
      <c r="L43" s="245"/>
      <c r="M43" s="247"/>
      <c r="N43" s="247"/>
      <c r="O43" s="247"/>
      <c r="P43" s="247"/>
      <c r="Q43" s="247"/>
      <c r="R43" s="247"/>
      <c r="S43" s="247"/>
      <c r="T43" s="247"/>
      <c r="U43" s="247"/>
      <c r="V43" s="238"/>
      <c r="W43" s="238"/>
      <c r="X43" s="238"/>
      <c r="Y43" s="238"/>
      <c r="Z43" s="238"/>
      <c r="AA43" s="238"/>
      <c r="AB43" s="238"/>
      <c r="AC43" s="238"/>
    </row>
    <row r="44" spans="1:257" s="2" customFormat="1" ht="20.25" hidden="1" customHeight="1" outlineLevel="1">
      <c r="A44" s="157"/>
      <c r="B44" s="90" t="s">
        <v>23</v>
      </c>
      <c r="C44" s="91"/>
      <c r="D44" s="91"/>
      <c r="E44" s="91"/>
      <c r="F44" s="91"/>
      <c r="G44" s="91"/>
      <c r="H44" s="91"/>
      <c r="I44" s="92"/>
      <c r="J44" s="155"/>
      <c r="K44" s="156"/>
      <c r="L44" s="245"/>
      <c r="M44" s="247"/>
      <c r="N44" s="247"/>
      <c r="O44" s="247"/>
      <c r="P44" s="247"/>
      <c r="Q44" s="247"/>
      <c r="R44" s="247"/>
      <c r="S44" s="247"/>
      <c r="T44" s="247"/>
      <c r="U44" s="247"/>
      <c r="V44" s="238"/>
      <c r="W44" s="238"/>
      <c r="X44" s="238"/>
      <c r="Y44" s="238"/>
      <c r="Z44" s="238"/>
      <c r="AA44" s="238"/>
      <c r="AB44" s="238"/>
      <c r="AC44" s="238"/>
    </row>
    <row r="45" spans="1:257" s="2" customFormat="1" ht="39" hidden="1" customHeight="1" outlineLevel="1">
      <c r="A45" s="157"/>
      <c r="B45" s="79" t="s">
        <v>18</v>
      </c>
      <c r="C45" s="82"/>
      <c r="D45" s="171" t="s">
        <v>11</v>
      </c>
      <c r="E45" s="83"/>
      <c r="F45" s="171" t="s">
        <v>44</v>
      </c>
      <c r="G45" s="93"/>
      <c r="H45" s="93"/>
      <c r="I45" s="92"/>
      <c r="J45" s="155"/>
      <c r="K45" s="156"/>
      <c r="L45" s="245"/>
      <c r="M45" s="247"/>
      <c r="N45" s="247"/>
      <c r="O45" s="247"/>
      <c r="P45" s="247"/>
      <c r="Q45" s="247"/>
      <c r="R45" s="247"/>
      <c r="S45" s="247"/>
      <c r="T45" s="247"/>
      <c r="U45" s="247"/>
      <c r="V45" s="238"/>
      <c r="W45" s="238"/>
      <c r="X45" s="238"/>
      <c r="Y45" s="238"/>
      <c r="Z45" s="238"/>
      <c r="AA45" s="238"/>
      <c r="AB45" s="238"/>
      <c r="AC45" s="238"/>
    </row>
    <row r="46" spans="1:257" s="2" customFormat="1" ht="20.25" hidden="1" customHeight="1" outlineLevel="1">
      <c r="A46" s="157"/>
      <c r="B46" s="94">
        <f>IF(B42&lt;D42,B42,0)</f>
        <v>0</v>
      </c>
      <c r="C46" s="86" t="s">
        <v>9</v>
      </c>
      <c r="D46" s="55">
        <f>D36</f>
        <v>0</v>
      </c>
      <c r="E46" s="86" t="s">
        <v>2</v>
      </c>
      <c r="F46" s="41">
        <f>B46*D46</f>
        <v>0</v>
      </c>
      <c r="G46" s="93"/>
      <c r="H46" s="93"/>
      <c r="I46" s="92"/>
      <c r="J46" s="155"/>
      <c r="K46" s="156"/>
      <c r="L46" s="245"/>
      <c r="M46" s="247"/>
      <c r="N46" s="247"/>
      <c r="O46" s="247"/>
      <c r="P46" s="247"/>
      <c r="Q46" s="247"/>
      <c r="R46" s="247"/>
      <c r="S46" s="247"/>
      <c r="T46" s="247"/>
      <c r="U46" s="247"/>
      <c r="V46" s="238"/>
      <c r="W46" s="238"/>
      <c r="X46" s="238"/>
      <c r="Y46" s="238"/>
      <c r="Z46" s="238"/>
      <c r="AA46" s="238"/>
      <c r="AB46" s="238"/>
      <c r="AC46" s="238"/>
    </row>
    <row r="47" spans="1:257" s="2" customFormat="1" ht="11.25" hidden="1" customHeight="1" outlineLevel="1">
      <c r="A47" s="157"/>
      <c r="B47" s="90"/>
      <c r="C47" s="91"/>
      <c r="D47" s="91"/>
      <c r="E47" s="91"/>
      <c r="F47" s="91"/>
      <c r="G47" s="91"/>
      <c r="H47" s="91"/>
      <c r="I47" s="92"/>
      <c r="J47" s="155"/>
      <c r="K47" s="156"/>
      <c r="L47" s="245"/>
      <c r="M47" s="247"/>
      <c r="N47" s="247"/>
      <c r="O47" s="247"/>
      <c r="P47" s="247"/>
      <c r="Q47" s="247"/>
      <c r="R47" s="247"/>
      <c r="S47" s="247"/>
      <c r="T47" s="247"/>
      <c r="U47" s="247"/>
      <c r="V47" s="238"/>
      <c r="W47" s="238"/>
      <c r="X47" s="238"/>
      <c r="Y47" s="238"/>
      <c r="Z47" s="238"/>
      <c r="AA47" s="238"/>
      <c r="AB47" s="238"/>
      <c r="AC47" s="238"/>
    </row>
    <row r="48" spans="1:257" s="2" customFormat="1" ht="20.25" hidden="1" customHeight="1" outlineLevel="1">
      <c r="A48" s="157"/>
      <c r="B48" s="90" t="s">
        <v>22</v>
      </c>
      <c r="C48" s="91"/>
      <c r="D48" s="91"/>
      <c r="E48" s="91"/>
      <c r="F48" s="91"/>
      <c r="G48" s="91"/>
      <c r="H48" s="91"/>
      <c r="I48" s="92"/>
      <c r="J48" s="155"/>
      <c r="K48" s="156"/>
      <c r="L48" s="245"/>
      <c r="M48" s="247"/>
      <c r="N48" s="247"/>
      <c r="O48" s="247"/>
      <c r="P48" s="247"/>
      <c r="Q48" s="247"/>
      <c r="R48" s="247"/>
      <c r="S48" s="247"/>
      <c r="T48" s="247"/>
      <c r="U48" s="247"/>
      <c r="V48" s="238"/>
      <c r="W48" s="238"/>
      <c r="X48" s="238"/>
      <c r="Y48" s="238"/>
      <c r="Z48" s="238"/>
      <c r="AA48" s="238"/>
      <c r="AB48" s="238"/>
      <c r="AC48" s="238"/>
    </row>
    <row r="49" spans="1:29" s="2" customFormat="1" ht="39" hidden="1" customHeight="1" outlineLevel="1">
      <c r="A49" s="157"/>
      <c r="B49" s="79" t="s">
        <v>21</v>
      </c>
      <c r="C49" s="82"/>
      <c r="D49" s="171" t="s">
        <v>11</v>
      </c>
      <c r="E49" s="83"/>
      <c r="F49" s="171" t="s">
        <v>45</v>
      </c>
      <c r="G49" s="93"/>
      <c r="H49" s="93"/>
      <c r="I49" s="92"/>
      <c r="J49" s="155"/>
      <c r="K49" s="156"/>
      <c r="L49" s="245"/>
      <c r="M49" s="247"/>
      <c r="N49" s="247"/>
      <c r="O49" s="247"/>
      <c r="P49" s="247"/>
      <c r="Q49" s="247"/>
      <c r="R49" s="247"/>
      <c r="S49" s="247"/>
      <c r="T49" s="247"/>
      <c r="U49" s="247"/>
      <c r="V49" s="238"/>
      <c r="W49" s="238"/>
      <c r="X49" s="238"/>
      <c r="Y49" s="238"/>
      <c r="Z49" s="238"/>
      <c r="AA49" s="238"/>
      <c r="AB49" s="238"/>
      <c r="AC49" s="238"/>
    </row>
    <row r="50" spans="1:29" s="2" customFormat="1" ht="20.25" hidden="1" customHeight="1" outlineLevel="1">
      <c r="A50" s="157"/>
      <c r="B50" s="94">
        <f>IF(B42&gt;D42,D42,0)</f>
        <v>0</v>
      </c>
      <c r="C50" s="86" t="s">
        <v>9</v>
      </c>
      <c r="D50" s="55">
        <f>D36</f>
        <v>0</v>
      </c>
      <c r="E50" s="86" t="s">
        <v>2</v>
      </c>
      <c r="F50" s="41">
        <f>B50*D50</f>
        <v>0</v>
      </c>
      <c r="G50" s="93"/>
      <c r="H50" s="93"/>
      <c r="I50" s="92"/>
      <c r="J50" s="155"/>
      <c r="K50" s="156"/>
      <c r="L50" s="245"/>
      <c r="M50" s="247"/>
      <c r="N50" s="247"/>
      <c r="O50" s="247"/>
      <c r="P50" s="247"/>
      <c r="Q50" s="247"/>
      <c r="R50" s="247"/>
      <c r="S50" s="247"/>
      <c r="T50" s="247"/>
      <c r="U50" s="247"/>
      <c r="V50" s="238"/>
      <c r="W50" s="238"/>
      <c r="X50" s="238"/>
      <c r="Y50" s="238"/>
      <c r="Z50" s="238"/>
      <c r="AA50" s="238"/>
      <c r="AB50" s="238"/>
      <c r="AC50" s="238"/>
    </row>
    <row r="51" spans="1:29" s="2" customFormat="1" ht="11.25" hidden="1" customHeight="1" outlineLevel="1">
      <c r="A51" s="157"/>
      <c r="B51" s="90"/>
      <c r="C51" s="91"/>
      <c r="D51" s="91"/>
      <c r="E51" s="91"/>
      <c r="F51" s="91"/>
      <c r="G51" s="91"/>
      <c r="H51" s="91"/>
      <c r="I51" s="92"/>
      <c r="J51" s="155"/>
      <c r="K51" s="156"/>
      <c r="L51" s="245"/>
      <c r="M51" s="247"/>
      <c r="N51" s="247"/>
      <c r="O51" s="247"/>
      <c r="P51" s="247"/>
      <c r="Q51" s="247"/>
      <c r="R51" s="247"/>
      <c r="S51" s="247"/>
      <c r="T51" s="247"/>
      <c r="U51" s="247"/>
      <c r="V51" s="238"/>
      <c r="W51" s="238"/>
      <c r="X51" s="238"/>
      <c r="Y51" s="238"/>
      <c r="Z51" s="238"/>
      <c r="AA51" s="238"/>
      <c r="AB51" s="238"/>
      <c r="AC51" s="238"/>
    </row>
    <row r="52" spans="1:29" s="2" customFormat="1" ht="37.5" hidden="1" customHeight="1" outlineLevel="1">
      <c r="A52" s="157"/>
      <c r="B52" s="95"/>
      <c r="C52" s="93"/>
      <c r="D52" s="93"/>
      <c r="E52" s="93"/>
      <c r="F52" s="171" t="s">
        <v>20</v>
      </c>
      <c r="G52" s="93"/>
      <c r="H52" s="93"/>
      <c r="I52" s="84"/>
      <c r="J52" s="151"/>
      <c r="K52" s="152"/>
      <c r="L52" s="238"/>
      <c r="M52" s="247"/>
      <c r="N52" s="247"/>
      <c r="O52" s="247"/>
      <c r="P52" s="247"/>
      <c r="Q52" s="247"/>
      <c r="R52" s="247"/>
      <c r="S52" s="247"/>
      <c r="T52" s="247"/>
      <c r="U52" s="247"/>
      <c r="V52" s="238"/>
      <c r="W52" s="238"/>
      <c r="X52" s="238"/>
      <c r="Y52" s="238"/>
      <c r="Z52" s="238"/>
      <c r="AA52" s="238"/>
      <c r="AB52" s="238"/>
      <c r="AC52" s="238"/>
    </row>
    <row r="53" spans="1:29" s="2" customFormat="1" ht="20.25" hidden="1" customHeight="1" outlineLevel="1">
      <c r="A53" s="157"/>
      <c r="B53" s="95"/>
      <c r="C53" s="93"/>
      <c r="D53" s="93"/>
      <c r="E53" s="93"/>
      <c r="F53" s="41">
        <f>IF(F46&gt;0,F46,F50)</f>
        <v>0</v>
      </c>
      <c r="G53" s="93"/>
      <c r="H53" s="93"/>
      <c r="I53" s="84"/>
      <c r="J53" s="151"/>
      <c r="K53" s="152"/>
      <c r="L53" s="238"/>
      <c r="M53" s="247"/>
      <c r="N53" s="247"/>
      <c r="O53" s="247"/>
      <c r="P53" s="247"/>
      <c r="Q53" s="247"/>
      <c r="R53" s="247"/>
      <c r="S53" s="247"/>
      <c r="T53" s="247"/>
      <c r="U53" s="247"/>
      <c r="V53" s="238"/>
      <c r="W53" s="238"/>
      <c r="X53" s="238"/>
      <c r="Y53" s="238"/>
      <c r="Z53" s="238"/>
      <c r="AA53" s="238"/>
      <c r="AB53" s="238"/>
      <c r="AC53" s="238"/>
    </row>
    <row r="54" spans="1:29" s="2" customFormat="1" ht="9" hidden="1" customHeight="1" outlineLevel="1" thickBot="1">
      <c r="A54" s="75"/>
      <c r="B54" s="96"/>
      <c r="C54" s="97"/>
      <c r="D54" s="98"/>
      <c r="E54" s="99"/>
      <c r="F54" s="100"/>
      <c r="G54" s="97"/>
      <c r="H54" s="97"/>
      <c r="I54" s="101"/>
      <c r="J54" s="153"/>
      <c r="K54" s="154"/>
      <c r="L54" s="238"/>
      <c r="M54" s="247"/>
      <c r="N54" s="247"/>
      <c r="O54" s="247"/>
      <c r="P54" s="247"/>
      <c r="Q54" s="247"/>
      <c r="R54" s="247"/>
      <c r="S54" s="247"/>
      <c r="T54" s="247"/>
      <c r="U54" s="247"/>
      <c r="V54" s="238"/>
      <c r="W54" s="238"/>
      <c r="X54" s="238"/>
      <c r="Y54" s="238"/>
      <c r="Z54" s="238"/>
      <c r="AA54" s="238"/>
      <c r="AB54" s="238"/>
      <c r="AC54" s="238"/>
    </row>
    <row r="55" spans="1:29" s="2" customFormat="1" ht="12" hidden="1" customHeight="1" outlineLevel="1" thickBot="1">
      <c r="A55" s="157"/>
      <c r="B55" s="146"/>
      <c r="C55" s="146"/>
      <c r="D55" s="164"/>
      <c r="E55" s="159"/>
      <c r="F55" s="145"/>
      <c r="G55" s="146"/>
      <c r="H55" s="146"/>
      <c r="I55" s="146"/>
      <c r="J55" s="151"/>
      <c r="K55" s="152"/>
      <c r="L55" s="238"/>
      <c r="M55" s="247"/>
      <c r="N55" s="247"/>
      <c r="O55" s="247"/>
      <c r="P55" s="247"/>
      <c r="Q55" s="247"/>
      <c r="R55" s="247"/>
      <c r="S55" s="247"/>
      <c r="T55" s="247"/>
      <c r="U55" s="247"/>
      <c r="V55" s="238"/>
      <c r="W55" s="238"/>
      <c r="X55" s="238"/>
      <c r="Y55" s="238"/>
      <c r="Z55" s="238"/>
      <c r="AA55" s="238"/>
      <c r="AB55" s="238"/>
      <c r="AC55" s="238"/>
    </row>
    <row r="56" spans="1:29" s="2" customFormat="1" ht="20.25" hidden="1" customHeight="1" outlineLevel="1">
      <c r="A56" s="157"/>
      <c r="B56" s="253" t="s">
        <v>54</v>
      </c>
      <c r="C56" s="254"/>
      <c r="D56" s="254"/>
      <c r="E56" s="254"/>
      <c r="F56" s="254"/>
      <c r="G56" s="254"/>
      <c r="H56" s="254"/>
      <c r="I56" s="255"/>
      <c r="J56" s="151"/>
      <c r="K56" s="152"/>
      <c r="L56" s="238"/>
      <c r="M56" s="247"/>
      <c r="N56" s="247"/>
      <c r="O56" s="247"/>
      <c r="P56" s="247"/>
      <c r="Q56" s="247"/>
      <c r="R56" s="247"/>
      <c r="S56" s="247"/>
      <c r="T56" s="247"/>
      <c r="U56" s="247"/>
      <c r="V56" s="238"/>
      <c r="W56" s="238"/>
      <c r="X56" s="238"/>
      <c r="Y56" s="238"/>
      <c r="Z56" s="238"/>
      <c r="AA56" s="238"/>
      <c r="AB56" s="238"/>
      <c r="AC56" s="238"/>
    </row>
    <row r="57" spans="1:29" s="2" customFormat="1" ht="9.75" hidden="1" customHeight="1" outlineLevel="1">
      <c r="A57" s="157"/>
      <c r="B57" s="102"/>
      <c r="C57" s="103"/>
      <c r="D57" s="103"/>
      <c r="E57" s="103"/>
      <c r="F57" s="103"/>
      <c r="G57" s="103"/>
      <c r="H57" s="103"/>
      <c r="I57" s="104"/>
      <c r="J57" s="151"/>
      <c r="K57" s="152"/>
      <c r="L57" s="238"/>
      <c r="M57" s="247"/>
      <c r="N57" s="247"/>
      <c r="O57" s="247"/>
      <c r="P57" s="247"/>
      <c r="Q57" s="247"/>
      <c r="R57" s="247"/>
      <c r="S57" s="247"/>
      <c r="T57" s="247"/>
      <c r="U57" s="247"/>
      <c r="V57" s="238"/>
      <c r="W57" s="238"/>
      <c r="X57" s="238"/>
      <c r="Y57" s="238"/>
      <c r="Z57" s="238"/>
      <c r="AA57" s="238"/>
      <c r="AB57" s="238"/>
      <c r="AC57" s="238"/>
    </row>
    <row r="58" spans="1:29" s="2" customFormat="1" ht="41.25" hidden="1" customHeight="1" outlineLevel="1">
      <c r="A58" s="157"/>
      <c r="B58" s="105" t="s">
        <v>18</v>
      </c>
      <c r="C58" s="106"/>
      <c r="D58" s="171" t="s">
        <v>16</v>
      </c>
      <c r="E58" s="106"/>
      <c r="F58" s="171" t="s">
        <v>46</v>
      </c>
      <c r="G58" s="93"/>
      <c r="H58" s="93"/>
      <c r="I58" s="89"/>
      <c r="J58" s="151"/>
      <c r="K58" s="152"/>
      <c r="L58" s="238"/>
      <c r="M58" s="247"/>
      <c r="N58" s="247"/>
      <c r="O58" s="247"/>
      <c r="P58" s="247"/>
      <c r="Q58" s="247"/>
      <c r="R58" s="247"/>
      <c r="S58" s="247"/>
      <c r="T58" s="247"/>
      <c r="U58" s="247"/>
      <c r="V58" s="238"/>
      <c r="W58" s="238"/>
      <c r="X58" s="238"/>
      <c r="Y58" s="238"/>
      <c r="Z58" s="238"/>
      <c r="AA58" s="238"/>
      <c r="AB58" s="238"/>
      <c r="AC58" s="238"/>
    </row>
    <row r="59" spans="1:29" s="2" customFormat="1" ht="20.25" hidden="1" customHeight="1" outlineLevel="1">
      <c r="A59" s="157"/>
      <c r="B59" s="94">
        <f>B22*H22</f>
        <v>0</v>
      </c>
      <c r="C59" s="86" t="s">
        <v>17</v>
      </c>
      <c r="D59" s="107">
        <f>B36</f>
        <v>0</v>
      </c>
      <c r="E59" s="86" t="s">
        <v>2</v>
      </c>
      <c r="F59" s="107">
        <f>IF(B59-D59&gt;0,B59-D59,0)</f>
        <v>0</v>
      </c>
      <c r="G59" s="93"/>
      <c r="H59" s="93"/>
      <c r="I59" s="89"/>
      <c r="J59" s="151"/>
      <c r="K59" s="152"/>
      <c r="L59" s="238"/>
      <c r="M59" s="247"/>
      <c r="N59" s="247"/>
      <c r="O59" s="247"/>
      <c r="P59" s="247"/>
      <c r="Q59" s="247"/>
      <c r="R59" s="247"/>
      <c r="S59" s="247"/>
      <c r="T59" s="247"/>
      <c r="U59" s="247"/>
      <c r="V59" s="238"/>
      <c r="W59" s="238"/>
      <c r="X59" s="238"/>
      <c r="Y59" s="238"/>
      <c r="Z59" s="238"/>
      <c r="AA59" s="238"/>
      <c r="AB59" s="238"/>
      <c r="AC59" s="238"/>
    </row>
    <row r="60" spans="1:29" s="2" customFormat="1" ht="9.75" hidden="1" customHeight="1" outlineLevel="1">
      <c r="A60" s="157"/>
      <c r="B60" s="102"/>
      <c r="C60" s="103"/>
      <c r="D60" s="103"/>
      <c r="E60" s="103"/>
      <c r="F60" s="103"/>
      <c r="G60" s="93"/>
      <c r="H60" s="93"/>
      <c r="I60" s="104"/>
      <c r="J60" s="151"/>
      <c r="K60" s="152"/>
      <c r="L60" s="238"/>
      <c r="M60" s="247"/>
      <c r="N60" s="247"/>
      <c r="O60" s="247"/>
      <c r="P60" s="247"/>
      <c r="Q60" s="247"/>
      <c r="R60" s="247"/>
      <c r="S60" s="247"/>
      <c r="T60" s="247"/>
      <c r="U60" s="247"/>
      <c r="V60" s="238"/>
      <c r="W60" s="238"/>
      <c r="X60" s="238"/>
      <c r="Y60" s="238"/>
      <c r="Z60" s="238"/>
      <c r="AA60" s="238"/>
      <c r="AB60" s="238"/>
      <c r="AC60" s="238"/>
    </row>
    <row r="61" spans="1:29" s="2" customFormat="1" ht="34.5" hidden="1" customHeight="1" outlineLevel="1">
      <c r="A61" s="157"/>
      <c r="B61" s="105" t="s">
        <v>16</v>
      </c>
      <c r="C61" s="106"/>
      <c r="D61" s="171" t="s">
        <v>15</v>
      </c>
      <c r="E61" s="106"/>
      <c r="F61" s="171" t="s">
        <v>14</v>
      </c>
      <c r="G61" s="93"/>
      <c r="H61" s="93"/>
      <c r="I61" s="108"/>
      <c r="J61" s="151"/>
      <c r="K61" s="152"/>
      <c r="L61" s="238"/>
      <c r="M61" s="247"/>
      <c r="N61" s="247"/>
      <c r="O61" s="247"/>
      <c r="P61" s="247"/>
      <c r="Q61" s="247"/>
      <c r="R61" s="247"/>
      <c r="S61" s="247"/>
      <c r="T61" s="247"/>
      <c r="U61" s="247"/>
      <c r="V61" s="238"/>
      <c r="W61" s="238"/>
      <c r="X61" s="238"/>
      <c r="Y61" s="238"/>
      <c r="Z61" s="238"/>
      <c r="AA61" s="238"/>
      <c r="AB61" s="238"/>
      <c r="AC61" s="238"/>
    </row>
    <row r="62" spans="1:29" s="2" customFormat="1" ht="20.25" hidden="1" customHeight="1" outlineLevel="1">
      <c r="A62" s="157"/>
      <c r="B62" s="94">
        <f>IF(B36&gt;=0,B36,0)</f>
        <v>0</v>
      </c>
      <c r="C62" s="86" t="s">
        <v>9</v>
      </c>
      <c r="D62" s="29">
        <v>0.25</v>
      </c>
      <c r="E62" s="86" t="s">
        <v>2</v>
      </c>
      <c r="F62" s="94">
        <f>B62*D62</f>
        <v>0</v>
      </c>
      <c r="G62" s="93"/>
      <c r="H62" s="93"/>
      <c r="I62" s="108"/>
      <c r="J62" s="151"/>
      <c r="K62" s="152"/>
      <c r="L62" s="238"/>
      <c r="M62" s="247"/>
      <c r="N62" s="247"/>
      <c r="O62" s="247"/>
      <c r="P62" s="247"/>
      <c r="Q62" s="247"/>
      <c r="R62" s="247"/>
      <c r="S62" s="247"/>
      <c r="T62" s="247"/>
      <c r="U62" s="247"/>
      <c r="V62" s="238"/>
      <c r="W62" s="238"/>
      <c r="X62" s="238"/>
      <c r="Y62" s="238"/>
      <c r="Z62" s="238"/>
      <c r="AA62" s="238"/>
      <c r="AB62" s="238"/>
      <c r="AC62" s="238"/>
    </row>
    <row r="63" spans="1:29" s="2" customFormat="1" ht="11.25" hidden="1" customHeight="1" outlineLevel="1">
      <c r="A63" s="157"/>
      <c r="B63" s="105"/>
      <c r="C63" s="106"/>
      <c r="D63" s="171"/>
      <c r="E63" s="106"/>
      <c r="F63" s="171"/>
      <c r="G63" s="93"/>
      <c r="H63" s="93"/>
      <c r="I63" s="108"/>
      <c r="J63" s="151"/>
      <c r="K63" s="152"/>
      <c r="L63" s="238"/>
      <c r="M63" s="247"/>
      <c r="N63" s="247"/>
      <c r="O63" s="247"/>
      <c r="P63" s="247"/>
      <c r="Q63" s="247"/>
      <c r="R63" s="247"/>
      <c r="S63" s="247"/>
      <c r="T63" s="247"/>
      <c r="U63" s="247"/>
      <c r="V63" s="238"/>
      <c r="W63" s="238"/>
      <c r="X63" s="238"/>
      <c r="Y63" s="238"/>
      <c r="Z63" s="238"/>
      <c r="AA63" s="238"/>
      <c r="AB63" s="238"/>
      <c r="AC63" s="238"/>
    </row>
    <row r="64" spans="1:29" s="2" customFormat="1" ht="34.5" hidden="1" customHeight="1" outlineLevel="1">
      <c r="A64" s="157"/>
      <c r="B64" s="105"/>
      <c r="C64" s="106"/>
      <c r="D64" s="171"/>
      <c r="E64" s="259" t="s">
        <v>13</v>
      </c>
      <c r="F64" s="259"/>
      <c r="G64" s="259"/>
      <c r="H64" s="93"/>
      <c r="I64" s="109"/>
      <c r="J64" s="151"/>
      <c r="K64" s="152"/>
      <c r="L64" s="238"/>
      <c r="M64" s="247"/>
      <c r="N64" s="247"/>
      <c r="O64" s="247"/>
      <c r="P64" s="247"/>
      <c r="Q64" s="247"/>
      <c r="R64" s="247"/>
      <c r="S64" s="247"/>
      <c r="T64" s="247"/>
      <c r="U64" s="247"/>
      <c r="V64" s="238"/>
      <c r="W64" s="238"/>
      <c r="X64" s="238"/>
      <c r="Y64" s="238"/>
      <c r="Z64" s="238"/>
      <c r="AA64" s="238"/>
      <c r="AB64" s="238"/>
      <c r="AC64" s="238"/>
    </row>
    <row r="65" spans="1:29" s="2" customFormat="1" ht="20.25" hidden="1" customHeight="1" outlineLevel="1">
      <c r="A65" s="157"/>
      <c r="B65" s="105"/>
      <c r="C65" s="106"/>
      <c r="D65" s="171"/>
      <c r="E65" s="106"/>
      <c r="F65" s="107">
        <f>IF(F59&lt;F62,F59,F62)</f>
        <v>0</v>
      </c>
      <c r="G65" s="93"/>
      <c r="H65" s="93"/>
      <c r="I65" s="108"/>
      <c r="J65" s="151"/>
      <c r="K65" s="152"/>
      <c r="L65" s="238"/>
      <c r="M65" s="247"/>
      <c r="N65" s="247"/>
      <c r="O65" s="247"/>
      <c r="P65" s="247"/>
      <c r="Q65" s="247"/>
      <c r="R65" s="247"/>
      <c r="S65" s="247"/>
      <c r="T65" s="247"/>
      <c r="U65" s="247"/>
      <c r="V65" s="238"/>
      <c r="W65" s="238"/>
      <c r="X65" s="238"/>
      <c r="Y65" s="238"/>
      <c r="Z65" s="238"/>
      <c r="AA65" s="238"/>
      <c r="AB65" s="238"/>
      <c r="AC65" s="238"/>
    </row>
    <row r="66" spans="1:29" s="2" customFormat="1" ht="60" hidden="1" customHeight="1" outlineLevel="1">
      <c r="A66" s="157"/>
      <c r="B66" s="105" t="s">
        <v>12</v>
      </c>
      <c r="C66" s="103"/>
      <c r="D66" s="171" t="s">
        <v>11</v>
      </c>
      <c r="E66" s="103"/>
      <c r="F66" s="171" t="s">
        <v>10</v>
      </c>
      <c r="G66" s="93"/>
      <c r="H66" s="93"/>
      <c r="I66" s="104"/>
      <c r="J66" s="151"/>
      <c r="K66" s="152"/>
      <c r="L66" s="238"/>
      <c r="M66" s="247"/>
      <c r="N66" s="247"/>
      <c r="O66" s="247"/>
      <c r="P66" s="247"/>
      <c r="Q66" s="247"/>
      <c r="R66" s="247"/>
      <c r="S66" s="247"/>
      <c r="T66" s="247"/>
      <c r="U66" s="247"/>
      <c r="V66" s="238"/>
      <c r="W66" s="238"/>
      <c r="X66" s="238"/>
      <c r="Y66" s="238"/>
      <c r="Z66" s="238"/>
      <c r="AA66" s="238"/>
      <c r="AB66" s="238"/>
      <c r="AC66" s="238"/>
    </row>
    <row r="67" spans="1:29" s="2" customFormat="1" ht="20.25" hidden="1" customHeight="1" outlineLevel="1">
      <c r="A67" s="157"/>
      <c r="B67" s="94" t="str">
        <f>IF(F65&gt;0,F65,"")</f>
        <v/>
      </c>
      <c r="C67" s="86" t="s">
        <v>9</v>
      </c>
      <c r="D67" s="55">
        <v>0.3</v>
      </c>
      <c r="E67" s="86" t="s">
        <v>2</v>
      </c>
      <c r="F67" s="41">
        <f>IF(B67="",0,B67*D67)</f>
        <v>0</v>
      </c>
      <c r="G67" s="93"/>
      <c r="H67" s="93"/>
      <c r="I67" s="104"/>
      <c r="J67" s="151"/>
      <c r="K67" s="152"/>
      <c r="L67" s="238"/>
      <c r="M67" s="247"/>
      <c r="N67" s="247"/>
      <c r="O67" s="247"/>
      <c r="P67" s="247"/>
      <c r="Q67" s="247"/>
      <c r="R67" s="247"/>
      <c r="S67" s="247"/>
      <c r="T67" s="247"/>
      <c r="U67" s="247"/>
      <c r="V67" s="238"/>
      <c r="W67" s="238"/>
      <c r="X67" s="238"/>
      <c r="Y67" s="238"/>
      <c r="Z67" s="238"/>
      <c r="AA67" s="238"/>
      <c r="AB67" s="238"/>
      <c r="AC67" s="238"/>
    </row>
    <row r="68" spans="1:29" s="2" customFormat="1" ht="9" hidden="1" customHeight="1" outlineLevel="1" thickBot="1">
      <c r="A68" s="157"/>
      <c r="B68" s="110"/>
      <c r="C68" s="111"/>
      <c r="D68" s="111"/>
      <c r="E68" s="111"/>
      <c r="F68" s="111"/>
      <c r="G68" s="111"/>
      <c r="H68" s="111"/>
      <c r="I68" s="112"/>
      <c r="J68" s="151"/>
      <c r="K68" s="152"/>
      <c r="L68" s="238"/>
      <c r="M68" s="247"/>
      <c r="N68" s="247"/>
      <c r="O68" s="247"/>
      <c r="P68" s="247"/>
      <c r="Q68" s="247"/>
      <c r="R68" s="247"/>
      <c r="S68" s="247"/>
      <c r="T68" s="247"/>
      <c r="U68" s="247"/>
      <c r="V68" s="238"/>
      <c r="W68" s="238"/>
      <c r="X68" s="238"/>
      <c r="Y68" s="238"/>
      <c r="Z68" s="238"/>
      <c r="AA68" s="238"/>
      <c r="AB68" s="238"/>
      <c r="AC68" s="238"/>
    </row>
    <row r="69" spans="1:29" s="2" customFormat="1" ht="9" hidden="1" customHeight="1" outlineLevel="1" thickBot="1">
      <c r="A69" s="157"/>
      <c r="B69" s="163"/>
      <c r="C69" s="163"/>
      <c r="D69" s="163"/>
      <c r="E69" s="163"/>
      <c r="F69" s="163"/>
      <c r="G69" s="163"/>
      <c r="H69" s="163"/>
      <c r="I69" s="163"/>
      <c r="J69" s="151"/>
      <c r="K69" s="152"/>
      <c r="L69" s="238"/>
      <c r="M69" s="247"/>
      <c r="N69" s="247"/>
      <c r="O69" s="247"/>
      <c r="P69" s="247"/>
      <c r="Q69" s="247"/>
      <c r="R69" s="247"/>
      <c r="S69" s="247"/>
      <c r="T69" s="247"/>
      <c r="U69" s="247"/>
      <c r="V69" s="238"/>
      <c r="W69" s="238"/>
      <c r="X69" s="238"/>
      <c r="Y69" s="238"/>
      <c r="Z69" s="238"/>
      <c r="AA69" s="238"/>
      <c r="AB69" s="238"/>
      <c r="AC69" s="238"/>
    </row>
    <row r="70" spans="1:29" s="2" customFormat="1" ht="20.25" hidden="1" customHeight="1" outlineLevel="1">
      <c r="A70" s="157"/>
      <c r="B70" s="253" t="s">
        <v>55</v>
      </c>
      <c r="C70" s="254"/>
      <c r="D70" s="254"/>
      <c r="E70" s="254"/>
      <c r="F70" s="254"/>
      <c r="G70" s="254"/>
      <c r="H70" s="254"/>
      <c r="I70" s="255"/>
      <c r="J70" s="151"/>
      <c r="K70" s="152"/>
      <c r="L70" s="238"/>
      <c r="M70" s="247"/>
      <c r="N70" s="247"/>
      <c r="O70" s="247"/>
      <c r="P70" s="247"/>
      <c r="Q70" s="247"/>
      <c r="R70" s="247"/>
      <c r="S70" s="247"/>
      <c r="T70" s="247"/>
      <c r="U70" s="247"/>
      <c r="V70" s="238"/>
      <c r="W70" s="238"/>
      <c r="X70" s="238"/>
      <c r="Y70" s="238"/>
      <c r="Z70" s="238"/>
      <c r="AA70" s="238"/>
      <c r="AB70" s="238"/>
      <c r="AC70" s="238"/>
    </row>
    <row r="71" spans="1:29" s="2" customFormat="1" ht="20.25" hidden="1" customHeight="1" outlineLevel="1">
      <c r="A71" s="157"/>
      <c r="B71" s="102"/>
      <c r="C71" s="103"/>
      <c r="D71" s="103"/>
      <c r="E71" s="103"/>
      <c r="F71" s="103"/>
      <c r="G71" s="103"/>
      <c r="H71" s="103"/>
      <c r="I71" s="104"/>
      <c r="J71" s="151"/>
      <c r="K71" s="152"/>
      <c r="L71" s="238"/>
      <c r="M71" s="247"/>
      <c r="N71" s="247"/>
      <c r="O71" s="247"/>
      <c r="P71" s="247"/>
      <c r="Q71" s="247"/>
      <c r="R71" s="247"/>
      <c r="S71" s="247"/>
      <c r="T71" s="247"/>
      <c r="U71" s="247"/>
      <c r="V71" s="238"/>
      <c r="W71" s="238"/>
      <c r="X71" s="238"/>
      <c r="Y71" s="238"/>
      <c r="Z71" s="238"/>
      <c r="AA71" s="238"/>
      <c r="AB71" s="238"/>
      <c r="AC71" s="238"/>
    </row>
    <row r="72" spans="1:29" s="2" customFormat="1" ht="20.25" hidden="1" customHeight="1" outlineLevel="1">
      <c r="A72" s="157"/>
      <c r="B72" s="105" t="s">
        <v>18</v>
      </c>
      <c r="C72" s="106"/>
      <c r="D72" s="171" t="s">
        <v>16</v>
      </c>
      <c r="E72" s="106"/>
      <c r="F72" s="171" t="s">
        <v>46</v>
      </c>
      <c r="G72" s="93"/>
      <c r="H72" s="93"/>
      <c r="I72" s="89"/>
      <c r="J72" s="151"/>
      <c r="K72" s="152"/>
      <c r="L72" s="238"/>
      <c r="M72" s="247"/>
      <c r="N72" s="247"/>
      <c r="O72" s="247"/>
      <c r="P72" s="247"/>
      <c r="Q72" s="247"/>
      <c r="R72" s="247"/>
      <c r="S72" s="247"/>
      <c r="T72" s="247"/>
      <c r="U72" s="247"/>
      <c r="V72" s="238"/>
      <c r="W72" s="238"/>
      <c r="X72" s="238"/>
      <c r="Y72" s="238"/>
      <c r="Z72" s="238"/>
      <c r="AA72" s="238"/>
      <c r="AB72" s="238"/>
      <c r="AC72" s="238"/>
    </row>
    <row r="73" spans="1:29" s="2" customFormat="1" ht="20.25" hidden="1" customHeight="1" outlineLevel="1">
      <c r="A73" s="157"/>
      <c r="B73" s="94">
        <f>B22*F22</f>
        <v>0</v>
      </c>
      <c r="C73" s="86" t="s">
        <v>17</v>
      </c>
      <c r="D73" s="107">
        <f>IF(B36=0,B36,"")</f>
        <v>0</v>
      </c>
      <c r="E73" s="86" t="s">
        <v>2</v>
      </c>
      <c r="F73" s="107">
        <f>IF(D73=0,B73-D73,"")</f>
        <v>0</v>
      </c>
      <c r="G73" s="93"/>
      <c r="H73" s="93"/>
      <c r="I73" s="89"/>
      <c r="J73" s="151"/>
      <c r="K73" s="152"/>
      <c r="L73" s="238"/>
      <c r="M73" s="247"/>
      <c r="N73" s="247"/>
      <c r="O73" s="247"/>
      <c r="P73" s="247"/>
      <c r="Q73" s="247"/>
      <c r="R73" s="247"/>
      <c r="S73" s="247"/>
      <c r="T73" s="247"/>
      <c r="U73" s="247"/>
      <c r="V73" s="238"/>
      <c r="W73" s="238"/>
      <c r="X73" s="238"/>
      <c r="Y73" s="238"/>
      <c r="Z73" s="238"/>
      <c r="AA73" s="238"/>
      <c r="AB73" s="238"/>
      <c r="AC73" s="238"/>
    </row>
    <row r="74" spans="1:29" s="2" customFormat="1" ht="20.25" hidden="1" customHeight="1" outlineLevel="1">
      <c r="A74" s="157"/>
      <c r="B74" s="102"/>
      <c r="C74" s="103"/>
      <c r="D74" s="103"/>
      <c r="E74" s="103"/>
      <c r="F74" s="103"/>
      <c r="G74" s="93"/>
      <c r="H74" s="93"/>
      <c r="I74" s="104"/>
      <c r="J74" s="151"/>
      <c r="K74" s="152"/>
      <c r="L74" s="238"/>
      <c r="M74" s="247"/>
      <c r="N74" s="247"/>
      <c r="O74" s="247"/>
      <c r="P74" s="247"/>
      <c r="Q74" s="247"/>
      <c r="R74" s="247"/>
      <c r="S74" s="247"/>
      <c r="T74" s="247"/>
      <c r="U74" s="247"/>
      <c r="V74" s="238"/>
      <c r="W74" s="238"/>
      <c r="X74" s="238"/>
      <c r="Y74" s="238"/>
      <c r="Z74" s="238"/>
      <c r="AA74" s="238"/>
      <c r="AB74" s="238"/>
      <c r="AC74" s="238"/>
    </row>
    <row r="75" spans="1:29" s="2" customFormat="1" ht="20.25" hidden="1" customHeight="1" outlineLevel="1">
      <c r="A75" s="157"/>
      <c r="B75" s="105" t="s">
        <v>46</v>
      </c>
      <c r="C75" s="103"/>
      <c r="D75" s="171" t="s">
        <v>11</v>
      </c>
      <c r="E75" s="103"/>
      <c r="F75" s="171" t="s">
        <v>56</v>
      </c>
      <c r="G75" s="93"/>
      <c r="H75" s="93"/>
      <c r="I75" s="104"/>
      <c r="J75" s="151"/>
      <c r="K75" s="152"/>
      <c r="L75" s="238"/>
      <c r="M75" s="247"/>
      <c r="N75" s="247"/>
      <c r="O75" s="247"/>
      <c r="P75" s="247"/>
      <c r="Q75" s="247"/>
      <c r="R75" s="247"/>
      <c r="S75" s="247"/>
      <c r="T75" s="247"/>
      <c r="U75" s="247"/>
      <c r="V75" s="238"/>
      <c r="W75" s="238"/>
      <c r="X75" s="238"/>
      <c r="Y75" s="238"/>
      <c r="Z75" s="238"/>
      <c r="AA75" s="238"/>
      <c r="AB75" s="238"/>
      <c r="AC75" s="238"/>
    </row>
    <row r="76" spans="1:29" s="2" customFormat="1" ht="20.25" hidden="1" customHeight="1" outlineLevel="1">
      <c r="A76" s="157"/>
      <c r="B76" s="94">
        <f>F73</f>
        <v>0</v>
      </c>
      <c r="C76" s="86" t="s">
        <v>9</v>
      </c>
      <c r="D76" s="55">
        <v>0.3</v>
      </c>
      <c r="E76" s="86" t="s">
        <v>2</v>
      </c>
      <c r="F76" s="41">
        <f>IF(B76="",0,B76*D76)</f>
        <v>0</v>
      </c>
      <c r="G76" s="93"/>
      <c r="H76" s="93"/>
      <c r="I76" s="104"/>
      <c r="J76" s="151"/>
      <c r="K76" s="152"/>
      <c r="L76" s="238"/>
      <c r="M76" s="247"/>
      <c r="N76" s="247"/>
      <c r="O76" s="247"/>
      <c r="P76" s="247"/>
      <c r="Q76" s="247"/>
      <c r="R76" s="247"/>
      <c r="S76" s="247"/>
      <c r="T76" s="247"/>
      <c r="U76" s="247"/>
      <c r="V76" s="238"/>
      <c r="W76" s="238"/>
      <c r="X76" s="238"/>
      <c r="Y76" s="238"/>
      <c r="Z76" s="238"/>
      <c r="AA76" s="238"/>
      <c r="AB76" s="238"/>
      <c r="AC76" s="238"/>
    </row>
    <row r="77" spans="1:29" s="2" customFormat="1" ht="20.25" hidden="1" customHeight="1" outlineLevel="1" thickBot="1">
      <c r="A77" s="157"/>
      <c r="B77" s="110"/>
      <c r="C77" s="111"/>
      <c r="D77" s="111"/>
      <c r="E77" s="111"/>
      <c r="F77" s="111"/>
      <c r="G77" s="111"/>
      <c r="H77" s="111"/>
      <c r="I77" s="112"/>
      <c r="J77" s="151"/>
      <c r="K77" s="152"/>
      <c r="L77" s="238"/>
      <c r="M77" s="247"/>
      <c r="N77" s="247"/>
      <c r="O77" s="247"/>
      <c r="P77" s="247"/>
      <c r="Q77" s="247"/>
      <c r="R77" s="247"/>
      <c r="S77" s="247"/>
      <c r="T77" s="247"/>
      <c r="U77" s="247"/>
      <c r="V77" s="238"/>
      <c r="W77" s="238"/>
      <c r="X77" s="238"/>
      <c r="Y77" s="238"/>
      <c r="Z77" s="238"/>
      <c r="AA77" s="238"/>
      <c r="AB77" s="238"/>
      <c r="AC77" s="238"/>
    </row>
    <row r="78" spans="1:29" s="2" customFormat="1" ht="9" hidden="1" customHeight="1" outlineLevel="1">
      <c r="A78" s="157"/>
      <c r="B78" s="158"/>
      <c r="C78" s="159"/>
      <c r="D78" s="160"/>
      <c r="E78" s="161"/>
      <c r="F78" s="162"/>
      <c r="G78" s="161"/>
      <c r="H78" s="146"/>
      <c r="I78" s="146"/>
      <c r="J78" s="151"/>
      <c r="K78" s="152"/>
      <c r="L78" s="238"/>
      <c r="M78" s="247"/>
      <c r="N78" s="247"/>
      <c r="O78" s="247"/>
      <c r="P78" s="247"/>
      <c r="Q78" s="247"/>
      <c r="R78" s="247"/>
      <c r="S78" s="247"/>
      <c r="T78" s="247"/>
      <c r="U78" s="247"/>
      <c r="V78" s="238"/>
      <c r="W78" s="238"/>
      <c r="X78" s="238"/>
      <c r="Y78" s="238"/>
      <c r="Z78" s="238"/>
      <c r="AA78" s="238"/>
      <c r="AB78" s="238"/>
      <c r="AC78" s="238"/>
    </row>
    <row r="79" spans="1:29" s="2" customFormat="1" ht="14.25" customHeight="1" collapsed="1" thickBot="1">
      <c r="A79" s="262" t="s">
        <v>61</v>
      </c>
      <c r="B79" s="263"/>
      <c r="C79" s="263"/>
      <c r="D79" s="263"/>
      <c r="E79" s="263"/>
      <c r="F79" s="263"/>
      <c r="G79" s="263"/>
      <c r="H79" s="263"/>
      <c r="I79" s="263"/>
      <c r="J79" s="263"/>
      <c r="K79" s="264"/>
      <c r="L79" s="238"/>
      <c r="M79" s="247"/>
      <c r="N79" s="247"/>
      <c r="O79" s="247"/>
      <c r="P79" s="247"/>
      <c r="Q79" s="247"/>
      <c r="R79" s="247"/>
      <c r="S79" s="247"/>
      <c r="T79" s="247"/>
      <c r="U79" s="247"/>
      <c r="V79" s="238"/>
      <c r="W79" s="238"/>
      <c r="X79" s="238"/>
      <c r="Y79" s="238"/>
      <c r="Z79" s="238"/>
      <c r="AA79" s="238"/>
      <c r="AB79" s="238"/>
      <c r="AC79" s="238"/>
    </row>
    <row r="80" spans="1:29" s="2" customFormat="1" ht="9" customHeight="1" thickBot="1">
      <c r="A80" s="37"/>
      <c r="B80" s="49"/>
      <c r="C80" s="50"/>
      <c r="D80" s="26"/>
      <c r="E80" s="22"/>
      <c r="F80" s="25"/>
      <c r="G80" s="22"/>
      <c r="H80" s="51"/>
      <c r="I80" s="51"/>
      <c r="J80" s="37"/>
      <c r="K80" s="51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</row>
    <row r="81" spans="1:29" s="2" customFormat="1" ht="20.25">
      <c r="A81" s="12" t="s">
        <v>39</v>
      </c>
      <c r="B81" s="249" t="s">
        <v>7</v>
      </c>
      <c r="C81" s="249"/>
      <c r="D81" s="249"/>
      <c r="E81" s="249"/>
      <c r="F81" s="249"/>
      <c r="G81" s="249"/>
      <c r="H81" s="249"/>
      <c r="I81" s="170"/>
      <c r="J81" s="132"/>
      <c r="K81" s="140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</row>
    <row r="82" spans="1:29" s="2" customFormat="1" ht="9" customHeight="1">
      <c r="A82" s="16"/>
      <c r="B82" s="113"/>
      <c r="C82" s="113"/>
      <c r="D82" s="113"/>
      <c r="E82" s="113"/>
      <c r="F82" s="113"/>
      <c r="G82" s="113"/>
      <c r="H82" s="113"/>
      <c r="I82" s="113"/>
      <c r="J82" s="58"/>
      <c r="K82" s="141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</row>
    <row r="83" spans="1:29" s="2" customFormat="1" ht="42.75" customHeight="1">
      <c r="A83" s="16"/>
      <c r="B83" s="20" t="s">
        <v>6</v>
      </c>
      <c r="C83" s="37"/>
      <c r="D83" s="20" t="s">
        <v>52</v>
      </c>
      <c r="E83" s="114"/>
      <c r="F83" s="20" t="s">
        <v>58</v>
      </c>
      <c r="G83" s="114"/>
      <c r="H83" s="115" t="s">
        <v>48</v>
      </c>
      <c r="I83" s="37"/>
      <c r="J83" s="58"/>
      <c r="K83" s="19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</row>
    <row r="84" spans="1:29" s="2" customFormat="1" ht="15.75" customHeight="1">
      <c r="A84" s="16"/>
      <c r="B84" s="116" t="s">
        <v>5</v>
      </c>
      <c r="C84" s="37"/>
      <c r="D84" s="116" t="s">
        <v>5</v>
      </c>
      <c r="E84" s="114"/>
      <c r="F84" s="117" t="s">
        <v>4</v>
      </c>
      <c r="G84" s="114"/>
      <c r="H84" s="260" t="e">
        <f>B85+D85+F85</f>
        <v>#DIV/0!</v>
      </c>
      <c r="I84" s="37"/>
      <c r="J84" s="58"/>
      <c r="K84" s="19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</row>
    <row r="85" spans="1:29" s="2" customFormat="1" ht="20.25" customHeight="1">
      <c r="A85" s="16"/>
      <c r="B85" s="118" t="e">
        <f>J22</f>
        <v>#DIV/0!</v>
      </c>
      <c r="C85" s="121" t="s">
        <v>3</v>
      </c>
      <c r="D85" s="118">
        <f>J28</f>
        <v>0</v>
      </c>
      <c r="E85" s="121" t="s">
        <v>3</v>
      </c>
      <c r="F85" s="118">
        <f>F53+F67+F76</f>
        <v>0</v>
      </c>
      <c r="G85" s="119" t="s">
        <v>2</v>
      </c>
      <c r="H85" s="261"/>
      <c r="I85" s="37"/>
      <c r="J85" s="58"/>
      <c r="K85" s="19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</row>
    <row r="86" spans="1:29" s="2" customFormat="1" ht="20.25" customHeight="1">
      <c r="A86" s="16"/>
      <c r="B86" s="120"/>
      <c r="C86" s="121"/>
      <c r="D86" s="120"/>
      <c r="E86" s="119"/>
      <c r="F86" s="122"/>
      <c r="G86" s="37"/>
      <c r="H86" s="37"/>
      <c r="I86" s="37"/>
      <c r="J86" s="58"/>
      <c r="K86" s="19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</row>
    <row r="87" spans="1:29" s="2" customFormat="1" ht="52.5" customHeight="1">
      <c r="A87" s="16"/>
      <c r="B87" s="250" t="s">
        <v>1</v>
      </c>
      <c r="C87" s="250"/>
      <c r="D87" s="250"/>
      <c r="E87" s="250"/>
      <c r="F87" s="250"/>
      <c r="G87" s="250"/>
      <c r="H87" s="250"/>
      <c r="I87" s="250"/>
      <c r="J87" s="58"/>
      <c r="K87" s="142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</row>
    <row r="88" spans="1:29" s="2" customFormat="1" ht="12.75" customHeight="1" thickBot="1">
      <c r="A88" s="32"/>
      <c r="B88" s="33"/>
      <c r="C88" s="33"/>
      <c r="D88" s="33"/>
      <c r="E88" s="33"/>
      <c r="F88" s="33"/>
      <c r="G88" s="33"/>
      <c r="H88" s="33"/>
      <c r="I88" s="33"/>
      <c r="J88" s="33"/>
      <c r="K88" s="35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</row>
    <row r="89" spans="1:29" s="2" customFormat="1" ht="8.2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</row>
    <row r="90" spans="1:29" ht="20.25" customHeight="1">
      <c r="A90" s="251" t="s">
        <v>0</v>
      </c>
      <c r="B90" s="251"/>
      <c r="C90" s="251"/>
      <c r="D90" s="251"/>
      <c r="E90" s="251"/>
      <c r="F90" s="251"/>
      <c r="G90" s="251"/>
      <c r="H90" s="251"/>
      <c r="I90" s="251"/>
      <c r="J90" s="251"/>
      <c r="K90" s="251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</row>
    <row r="91" spans="1:29">
      <c r="A91" s="246"/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</row>
    <row r="92" spans="1:29">
      <c r="A92" s="246"/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</row>
    <row r="93" spans="1:29">
      <c r="A93" s="246"/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</row>
    <row r="94" spans="1:29">
      <c r="A94" s="246"/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</row>
    <row r="95" spans="1:29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</row>
    <row r="96" spans="1:29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</row>
    <row r="97" spans="1:29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</row>
    <row r="98" spans="1:29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</row>
    <row r="99" spans="1:29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</row>
    <row r="100" spans="1:29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</row>
    <row r="101" spans="1:29">
      <c r="A101" s="237"/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</row>
    <row r="102" spans="1:29">
      <c r="A102" s="237"/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</row>
    <row r="103" spans="1:29">
      <c r="A103" s="237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</row>
    <row r="104" spans="1:29">
      <c r="A104" s="237"/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</row>
    <row r="105" spans="1:29">
      <c r="A105" s="237"/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</row>
    <row r="106" spans="1:29">
      <c r="A106" s="237"/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</row>
    <row r="107" spans="1:29">
      <c r="A107" s="237"/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</row>
    <row r="108" spans="1:29">
      <c r="A108" s="237"/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</row>
    <row r="109" spans="1:29">
      <c r="A109" s="237"/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</row>
    <row r="110" spans="1:29">
      <c r="A110" s="237"/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</row>
    <row r="111" spans="1:29">
      <c r="A111" s="237"/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</row>
    <row r="112" spans="1:29">
      <c r="A112" s="237"/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</row>
    <row r="113" spans="1:29">
      <c r="A113" s="237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</row>
    <row r="114" spans="1:29">
      <c r="A114" s="237"/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</row>
    <row r="115" spans="1:29">
      <c r="A115" s="237"/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</row>
    <row r="116" spans="1:29">
      <c r="A116" s="237"/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</row>
    <row r="117" spans="1:29">
      <c r="A117" s="237"/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</row>
    <row r="118" spans="1:29">
      <c r="A118" s="237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</row>
    <row r="119" spans="1:29">
      <c r="A119" s="237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</row>
    <row r="120" spans="1:29">
      <c r="A120" s="237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</row>
    <row r="121" spans="1:29">
      <c r="A121" s="237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</row>
    <row r="122" spans="1:29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</row>
    <row r="123" spans="1:29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</row>
    <row r="124" spans="1:29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</row>
    <row r="125" spans="1:29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</row>
    <row r="126" spans="1:29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</row>
    <row r="127" spans="1:29">
      <c r="A127" s="237"/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</row>
    <row r="128" spans="1:29">
      <c r="A128" s="237"/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</row>
    <row r="129" spans="1:29">
      <c r="A129" s="237"/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</row>
    <row r="130" spans="1:29">
      <c r="A130" s="237"/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</row>
    <row r="131" spans="1:29">
      <c r="A131" s="237"/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</row>
    <row r="132" spans="1:29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</row>
    <row r="133" spans="1:29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</row>
    <row r="134" spans="1:29">
      <c r="A134" s="237"/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</row>
    <row r="135" spans="1:29">
      <c r="A135" s="237"/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</row>
  </sheetData>
  <sheetProtection algorithmName="SHA-512" hashValue="zCrP2WlqAntCklE86VJfU2+KiBXmj2vmdOwTNQlwnZ7XAhHJ0OCrC8c18IJHRNfqKejIbmO+cGLg5kgCT9sMKA==" saltValue="66lrN5c1jCQ/8OqFgzPv1Q==" spinCount="100000" sheet="1" formatRows="0" selectLockedCells="1" pivotTables="0"/>
  <mergeCells count="12">
    <mergeCell ref="B81:H81"/>
    <mergeCell ref="B87:I87"/>
    <mergeCell ref="A90:K90"/>
    <mergeCell ref="A1:K1"/>
    <mergeCell ref="B33:I33"/>
    <mergeCell ref="B39:I39"/>
    <mergeCell ref="F35:I36"/>
    <mergeCell ref="B56:I56"/>
    <mergeCell ref="E64:G64"/>
    <mergeCell ref="H84:H85"/>
    <mergeCell ref="B70:I70"/>
    <mergeCell ref="A79:K7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0" orientation="portrait" horizontalDpi="300" verticalDpi="300" r:id="rId1"/>
  <headerFooter alignWithMargins="0">
    <oddFooter>&amp;L&amp;8CB - SERVICE AFC - CAF DE LA GIRONDE</oddFooter>
  </headerFooter>
  <rowBreaks count="2" manualBreakCount="2">
    <brk id="30" max="16383" man="1"/>
    <brk id="7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D07CC-0552-44EB-B25D-D7A5CBF0B785}">
  <dimension ref="A1:IW135"/>
  <sheetViews>
    <sheetView showGridLines="0" zoomScaleNormal="100" zoomScaleSheetLayoutView="90" workbookViewId="0">
      <selection activeCell="B8" sqref="B8"/>
    </sheetView>
  </sheetViews>
  <sheetFormatPr baseColWidth="10" defaultRowHeight="11.25" outlineLevelRow="1"/>
  <cols>
    <col min="1" max="1" width="2.710937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19.42578125" style="1" customWidth="1"/>
    <col min="11" max="11" width="2.7109375" style="1" customWidth="1"/>
    <col min="12" max="12" width="3.140625" style="1" customWidth="1"/>
    <col min="13" max="16384" width="11.42578125" style="1"/>
  </cols>
  <sheetData>
    <row r="1" spans="1:29" ht="75.75" customHeight="1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</row>
    <row r="2" spans="1:29" ht="24" customHeight="1">
      <c r="A2" s="8"/>
      <c r="B2" s="9"/>
      <c r="C2" s="9"/>
      <c r="D2" s="9"/>
      <c r="E2" s="9"/>
      <c r="F2" s="9"/>
      <c r="G2" s="9"/>
      <c r="H2" s="9"/>
      <c r="I2" s="9"/>
      <c r="J2" s="9"/>
      <c r="K2" s="10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</row>
    <row r="3" spans="1:29" ht="27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0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</row>
    <row r="4" spans="1:29" ht="18" customHeight="1" thickBot="1">
      <c r="A4" s="10"/>
      <c r="B4" s="11"/>
      <c r="C4" s="11"/>
      <c r="D4" s="11"/>
      <c r="E4" s="11"/>
      <c r="F4" s="11"/>
      <c r="G4" s="11"/>
      <c r="H4" s="11"/>
      <c r="I4" s="11"/>
      <c r="J4" s="11"/>
      <c r="K4" s="10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</row>
    <row r="5" spans="1:29" s="2" customFormat="1" ht="18.75">
      <c r="A5" s="12" t="s">
        <v>38</v>
      </c>
      <c r="B5" s="13" t="s">
        <v>37</v>
      </c>
      <c r="C5" s="14"/>
      <c r="D5" s="14"/>
      <c r="E5" s="14"/>
      <c r="F5" s="14"/>
      <c r="G5" s="14"/>
      <c r="H5" s="14"/>
      <c r="I5" s="14"/>
      <c r="J5" s="14"/>
      <c r="K5" s="15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</row>
    <row r="6" spans="1:29" s="2" customFormat="1" ht="12">
      <c r="A6" s="16"/>
      <c r="B6" s="17"/>
      <c r="C6" s="17"/>
      <c r="D6" s="17"/>
      <c r="E6" s="17"/>
      <c r="F6" s="17"/>
      <c r="G6" s="18"/>
      <c r="H6" s="18"/>
      <c r="I6" s="18"/>
      <c r="J6" s="18"/>
      <c r="K6" s="19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</row>
    <row r="7" spans="1:29" s="2" customFormat="1" ht="31.5" customHeight="1">
      <c r="A7" s="16"/>
      <c r="B7" s="20" t="s">
        <v>59</v>
      </c>
      <c r="C7" s="21"/>
      <c r="D7" s="20" t="s">
        <v>36</v>
      </c>
      <c r="E7" s="21"/>
      <c r="F7" s="21" t="s">
        <v>33</v>
      </c>
      <c r="G7" s="18"/>
      <c r="H7" s="18"/>
      <c r="I7" s="18"/>
      <c r="J7" s="18"/>
      <c r="K7" s="19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</row>
    <row r="8" spans="1:29" s="2" customFormat="1" ht="20.25" customHeight="1" thickBot="1">
      <c r="A8" s="16"/>
      <c r="B8" s="6"/>
      <c r="C8" s="22" t="s">
        <v>35</v>
      </c>
      <c r="D8" s="5"/>
      <c r="E8" s="22" t="s">
        <v>2</v>
      </c>
      <c r="F8" s="23" t="e">
        <f>B8/D8</f>
        <v>#DIV/0!</v>
      </c>
      <c r="G8" s="24"/>
      <c r="H8" s="18"/>
      <c r="I8" s="18"/>
      <c r="J8" s="18"/>
      <c r="K8" s="19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</row>
    <row r="9" spans="1:29" s="2" customFormat="1" ht="11.25" customHeight="1">
      <c r="A9" s="16"/>
      <c r="B9" s="25"/>
      <c r="C9" s="22"/>
      <c r="D9" s="26"/>
      <c r="E9" s="22"/>
      <c r="F9" s="25"/>
      <c r="G9" s="24"/>
      <c r="H9" s="18"/>
      <c r="I9" s="18"/>
      <c r="J9" s="18"/>
      <c r="K9" s="19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</row>
    <row r="10" spans="1:29" s="2" customFormat="1" ht="14.1" customHeight="1">
      <c r="A10" s="16"/>
      <c r="B10" s="27" t="s">
        <v>34</v>
      </c>
      <c r="C10" s="24"/>
      <c r="D10" s="18"/>
      <c r="E10" s="24"/>
      <c r="F10" s="18"/>
      <c r="G10" s="24"/>
      <c r="H10" s="18"/>
      <c r="I10" s="18"/>
      <c r="J10" s="18"/>
      <c r="K10" s="19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</row>
    <row r="11" spans="1:29" s="2" customFormat="1" ht="14.1" customHeight="1">
      <c r="A11" s="16"/>
      <c r="B11" s="28" t="s">
        <v>33</v>
      </c>
      <c r="C11" s="28"/>
      <c r="D11" s="28" t="s">
        <v>30</v>
      </c>
      <c r="E11" s="28"/>
      <c r="F11" s="28" t="s">
        <v>29</v>
      </c>
      <c r="G11" s="24"/>
      <c r="H11" s="18"/>
      <c r="I11" s="18"/>
      <c r="J11" s="18"/>
      <c r="K11" s="19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</row>
    <row r="12" spans="1:29" s="2" customFormat="1" ht="20.25" customHeight="1">
      <c r="A12" s="16"/>
      <c r="B12" s="55" t="e">
        <f>IF(F8&gt;2.12," ",F8)</f>
        <v>#DIV/0!</v>
      </c>
      <c r="C12" s="22" t="s">
        <v>9</v>
      </c>
      <c r="D12" s="29">
        <v>0.3</v>
      </c>
      <c r="E12" s="22" t="s">
        <v>2</v>
      </c>
      <c r="F12" s="55" t="e">
        <f>IF(B12=" "," ",B12*D12)</f>
        <v>#DIV/0!</v>
      </c>
      <c r="G12" s="24"/>
      <c r="H12" s="18"/>
      <c r="I12" s="18"/>
      <c r="J12" s="18"/>
      <c r="K12" s="19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</row>
    <row r="13" spans="1:29" s="2" customFormat="1" ht="11.25" customHeight="1">
      <c r="A13" s="16"/>
      <c r="B13" s="30"/>
      <c r="C13" s="24"/>
      <c r="D13" s="18"/>
      <c r="E13" s="18"/>
      <c r="F13" s="18"/>
      <c r="G13" s="24"/>
      <c r="H13" s="18"/>
      <c r="I13" s="18"/>
      <c r="J13" s="18"/>
      <c r="K13" s="19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</row>
    <row r="14" spans="1:29" s="2" customFormat="1" ht="14.1" customHeight="1">
      <c r="A14" s="16"/>
      <c r="B14" s="27" t="s">
        <v>32</v>
      </c>
      <c r="C14" s="24"/>
      <c r="D14" s="18"/>
      <c r="E14" s="24"/>
      <c r="F14" s="18"/>
      <c r="G14" s="24"/>
      <c r="H14" s="18"/>
      <c r="I14" s="18"/>
      <c r="J14" s="18"/>
      <c r="K14" s="19"/>
      <c r="L14" s="238"/>
      <c r="M14" s="239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</row>
    <row r="15" spans="1:29" s="2" customFormat="1" ht="14.1" customHeight="1">
      <c r="A15" s="16"/>
      <c r="B15" s="28" t="s">
        <v>31</v>
      </c>
      <c r="C15" s="28"/>
      <c r="D15" s="28" t="s">
        <v>30</v>
      </c>
      <c r="E15" s="28"/>
      <c r="F15" s="28" t="s">
        <v>29</v>
      </c>
      <c r="G15" s="24"/>
      <c r="H15" s="18"/>
      <c r="I15" s="18"/>
      <c r="J15" s="18"/>
      <c r="K15" s="19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</row>
    <row r="16" spans="1:29" s="2" customFormat="1" ht="20.25" customHeight="1">
      <c r="A16" s="16"/>
      <c r="B16" s="55" t="e">
        <f>IF(F8&lt;2.12," ",2.12)</f>
        <v>#DIV/0!</v>
      </c>
      <c r="C16" s="22" t="s">
        <v>9</v>
      </c>
      <c r="D16" s="29">
        <v>0.3</v>
      </c>
      <c r="E16" s="22" t="s">
        <v>2</v>
      </c>
      <c r="F16" s="55" t="e">
        <f>IF(B16=" "," ",0.64)</f>
        <v>#DIV/0!</v>
      </c>
      <c r="G16" s="24"/>
      <c r="H16" s="31"/>
      <c r="I16" s="31"/>
      <c r="J16" s="31"/>
      <c r="K16" s="19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</row>
    <row r="17" spans="1:29" s="2" customFormat="1" ht="12" thickBot="1">
      <c r="A17" s="32"/>
      <c r="B17" s="33"/>
      <c r="C17" s="34"/>
      <c r="D17" s="33"/>
      <c r="E17" s="34"/>
      <c r="F17" s="33"/>
      <c r="G17" s="34"/>
      <c r="H17" s="33"/>
      <c r="I17" s="33"/>
      <c r="J17" s="33"/>
      <c r="K17" s="35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</row>
    <row r="18" spans="1:29" s="2" customFormat="1" ht="12" customHeight="1" thickBot="1">
      <c r="A18" s="36"/>
      <c r="B18" s="37"/>
      <c r="C18" s="38"/>
      <c r="D18" s="37"/>
      <c r="E18" s="38"/>
      <c r="F18" s="37"/>
      <c r="G18" s="38"/>
      <c r="H18" s="37"/>
      <c r="I18" s="37"/>
      <c r="J18" s="37"/>
      <c r="K18" s="37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</row>
    <row r="19" spans="1:29" s="2" customFormat="1" ht="18.75">
      <c r="A19" s="12" t="s">
        <v>28</v>
      </c>
      <c r="B19" s="13" t="s">
        <v>40</v>
      </c>
      <c r="C19" s="14"/>
      <c r="D19" s="14"/>
      <c r="E19" s="14"/>
      <c r="F19" s="14"/>
      <c r="G19" s="14"/>
      <c r="H19" s="14"/>
      <c r="I19" s="14"/>
      <c r="J19" s="14"/>
      <c r="K19" s="39"/>
      <c r="L19" s="238"/>
      <c r="M19" s="238"/>
      <c r="N19" s="238"/>
      <c r="O19" s="240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</row>
    <row r="20" spans="1:29" s="2" customFormat="1" ht="9" customHeight="1">
      <c r="A20" s="16"/>
      <c r="B20" s="18"/>
      <c r="C20" s="24"/>
      <c r="D20" s="18"/>
      <c r="E20" s="24"/>
      <c r="F20" s="18"/>
      <c r="G20" s="24"/>
      <c r="H20" s="18"/>
      <c r="I20" s="18"/>
      <c r="J20" s="18"/>
      <c r="K20" s="19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</row>
    <row r="21" spans="1:29" s="2" customFormat="1" ht="45.75" customHeight="1">
      <c r="A21" s="16"/>
      <c r="B21" s="20" t="s">
        <v>19</v>
      </c>
      <c r="C21" s="24"/>
      <c r="D21" s="21" t="s">
        <v>60</v>
      </c>
      <c r="E21" s="24"/>
      <c r="F21" s="21" t="s">
        <v>30</v>
      </c>
      <c r="G21" s="24"/>
      <c r="H21" s="20" t="s">
        <v>62</v>
      </c>
      <c r="I21" s="24"/>
      <c r="J21" s="21" t="s">
        <v>6</v>
      </c>
      <c r="K21" s="19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</row>
    <row r="22" spans="1:29" s="2" customFormat="1" ht="20.25" customHeight="1" thickBot="1">
      <c r="A22" s="16"/>
      <c r="B22" s="5"/>
      <c r="C22" s="22" t="s">
        <v>9</v>
      </c>
      <c r="D22" s="55" t="e">
        <f>IF($F$12&lt;0.64,$B$12,$B$16)</f>
        <v>#DIV/0!</v>
      </c>
      <c r="E22" s="22" t="s">
        <v>9</v>
      </c>
      <c r="F22" s="29">
        <v>0.3</v>
      </c>
      <c r="G22" s="22" t="s">
        <v>9</v>
      </c>
      <c r="H22" s="4"/>
      <c r="I22" s="22" t="s">
        <v>2</v>
      </c>
      <c r="J22" s="41" t="e">
        <f>B22*D22*H22*F22</f>
        <v>#DIV/0!</v>
      </c>
      <c r="K22" s="19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</row>
    <row r="23" spans="1:29" s="2" customFormat="1" ht="9" customHeight="1" thickBot="1">
      <c r="A23" s="32"/>
      <c r="B23" s="42"/>
      <c r="C23" s="43"/>
      <c r="D23" s="44"/>
      <c r="E23" s="45"/>
      <c r="F23" s="46"/>
      <c r="G23" s="45"/>
      <c r="H23" s="47"/>
      <c r="I23" s="47"/>
      <c r="J23" s="47"/>
      <c r="K23" s="35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</row>
    <row r="24" spans="1:29" s="2" customFormat="1" ht="12" customHeight="1" thickBot="1">
      <c r="A24" s="48"/>
      <c r="B24" s="49"/>
      <c r="C24" s="50"/>
      <c r="D24" s="26"/>
      <c r="E24" s="22"/>
      <c r="F24" s="25"/>
      <c r="G24" s="22"/>
      <c r="H24" s="51"/>
      <c r="I24" s="51"/>
      <c r="J24" s="51"/>
      <c r="K24" s="37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</row>
    <row r="25" spans="1:29" s="2" customFormat="1" ht="18.75">
      <c r="A25" s="52" t="s">
        <v>26</v>
      </c>
      <c r="B25" s="13" t="s">
        <v>51</v>
      </c>
      <c r="C25" s="14"/>
      <c r="D25" s="14"/>
      <c r="E25" s="14"/>
      <c r="F25" s="14"/>
      <c r="G25" s="14"/>
      <c r="H25" s="14"/>
      <c r="I25" s="14"/>
      <c r="J25" s="14"/>
      <c r="K25" s="39"/>
      <c r="L25" s="238"/>
      <c r="M25" s="238"/>
      <c r="N25" s="238"/>
      <c r="O25" s="240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</row>
    <row r="26" spans="1:29" s="2" customFormat="1" ht="9" customHeight="1">
      <c r="A26" s="16"/>
      <c r="B26" s="18"/>
      <c r="C26" s="24"/>
      <c r="D26" s="18"/>
      <c r="E26" s="24"/>
      <c r="F26" s="18"/>
      <c r="G26" s="24"/>
      <c r="H26" s="18"/>
      <c r="I26" s="18"/>
      <c r="J26" s="18"/>
      <c r="K26" s="19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</row>
    <row r="27" spans="1:29" s="2" customFormat="1" ht="41.25" customHeight="1">
      <c r="A27" s="16"/>
      <c r="B27" s="20" t="s">
        <v>63</v>
      </c>
      <c r="C27" s="24"/>
      <c r="D27" s="21" t="s">
        <v>49</v>
      </c>
      <c r="E27" s="53"/>
      <c r="F27" s="54"/>
      <c r="G27" s="37"/>
      <c r="H27" s="37"/>
      <c r="I27" s="24"/>
      <c r="J27" s="20" t="s">
        <v>52</v>
      </c>
      <c r="K27" s="19"/>
      <c r="L27" s="238"/>
      <c r="M27" s="247"/>
      <c r="N27" s="247"/>
      <c r="O27" s="247"/>
      <c r="P27" s="247"/>
      <c r="Q27" s="247"/>
      <c r="R27" s="247"/>
      <c r="S27" s="247"/>
      <c r="T27" s="247"/>
      <c r="U27" s="247"/>
      <c r="V27" s="238"/>
      <c r="W27" s="238"/>
      <c r="X27" s="238"/>
      <c r="Y27" s="238"/>
      <c r="Z27" s="238"/>
      <c r="AA27" s="238"/>
      <c r="AB27" s="238"/>
      <c r="AC27" s="238"/>
    </row>
    <row r="28" spans="1:29" s="2" customFormat="1" ht="20.25" customHeight="1" thickBot="1">
      <c r="A28" s="16"/>
      <c r="B28" s="5"/>
      <c r="C28" s="22" t="s">
        <v>9</v>
      </c>
      <c r="D28" s="55">
        <v>3.9</v>
      </c>
      <c r="E28" s="56"/>
      <c r="F28" s="57"/>
      <c r="G28" s="37"/>
      <c r="H28" s="37"/>
      <c r="I28" s="22" t="s">
        <v>2</v>
      </c>
      <c r="J28" s="41">
        <f>B28*D28</f>
        <v>0</v>
      </c>
      <c r="K28" s="19"/>
      <c r="L28" s="238"/>
      <c r="M28" s="247"/>
      <c r="N28" s="247"/>
      <c r="O28" s="247"/>
      <c r="P28" s="247"/>
      <c r="Q28" s="247"/>
      <c r="R28" s="247"/>
      <c r="S28" s="247"/>
      <c r="T28" s="247"/>
      <c r="U28" s="247"/>
      <c r="V28" s="238"/>
      <c r="W28" s="238"/>
      <c r="X28" s="238"/>
      <c r="Y28" s="238"/>
      <c r="Z28" s="238"/>
      <c r="AA28" s="238"/>
      <c r="AB28" s="238"/>
      <c r="AC28" s="238"/>
    </row>
    <row r="29" spans="1:29" s="2" customFormat="1" ht="9" customHeight="1" thickBot="1">
      <c r="A29" s="32"/>
      <c r="B29" s="42"/>
      <c r="C29" s="43"/>
      <c r="D29" s="44"/>
      <c r="E29" s="45"/>
      <c r="F29" s="46"/>
      <c r="G29" s="45"/>
      <c r="H29" s="47"/>
      <c r="I29" s="47"/>
      <c r="J29" s="47"/>
      <c r="K29" s="35"/>
      <c r="L29" s="238"/>
      <c r="M29" s="247"/>
      <c r="N29" s="247"/>
      <c r="O29" s="247"/>
      <c r="P29" s="247"/>
      <c r="Q29" s="247"/>
      <c r="R29" s="247"/>
      <c r="S29" s="247"/>
      <c r="T29" s="247"/>
      <c r="U29" s="247"/>
      <c r="V29" s="238"/>
      <c r="W29" s="238"/>
      <c r="X29" s="238"/>
      <c r="Y29" s="238"/>
      <c r="Z29" s="238"/>
      <c r="AA29" s="238"/>
      <c r="AB29" s="238"/>
      <c r="AC29" s="238"/>
    </row>
    <row r="30" spans="1:29" s="2" customFormat="1" ht="12" customHeight="1" thickBot="1">
      <c r="A30" s="58"/>
      <c r="B30" s="49"/>
      <c r="C30" s="50"/>
      <c r="D30" s="26"/>
      <c r="E30" s="22"/>
      <c r="F30" s="25"/>
      <c r="G30" s="22"/>
      <c r="H30" s="51"/>
      <c r="I30" s="51"/>
      <c r="J30" s="51"/>
      <c r="K30" s="37"/>
      <c r="L30" s="238"/>
      <c r="M30" s="247"/>
      <c r="N30" s="247"/>
      <c r="O30" s="247"/>
      <c r="P30" s="247"/>
      <c r="Q30" s="247"/>
      <c r="R30" s="247"/>
      <c r="S30" s="247"/>
      <c r="T30" s="247"/>
      <c r="U30" s="247"/>
      <c r="V30" s="238"/>
      <c r="W30" s="238"/>
      <c r="X30" s="238"/>
      <c r="Y30" s="238"/>
      <c r="Z30" s="238"/>
      <c r="AA30" s="238"/>
      <c r="AB30" s="238"/>
      <c r="AC30" s="238"/>
    </row>
    <row r="31" spans="1:29" s="2" customFormat="1" ht="18.75">
      <c r="A31" s="12" t="s">
        <v>8</v>
      </c>
      <c r="B31" s="13" t="s">
        <v>25</v>
      </c>
      <c r="C31" s="14"/>
      <c r="D31" s="14"/>
      <c r="E31" s="14"/>
      <c r="F31" s="14"/>
      <c r="G31" s="14"/>
      <c r="H31" s="14"/>
      <c r="I31" s="14"/>
      <c r="J31" s="14"/>
      <c r="K31" s="39"/>
      <c r="L31" s="238"/>
      <c r="M31" s="247"/>
      <c r="N31" s="247"/>
      <c r="O31" s="247"/>
      <c r="P31" s="247"/>
      <c r="Q31" s="247"/>
      <c r="R31" s="247"/>
      <c r="S31" s="247"/>
      <c r="T31" s="247"/>
      <c r="U31" s="247"/>
      <c r="V31" s="238"/>
      <c r="W31" s="238"/>
      <c r="X31" s="238"/>
      <c r="Y31" s="238"/>
      <c r="Z31" s="238"/>
      <c r="AA31" s="238"/>
      <c r="AB31" s="238"/>
      <c r="AC31" s="238"/>
    </row>
    <row r="32" spans="1:29" s="2" customFormat="1" ht="20.25" customHeight="1" thickBot="1">
      <c r="A32" s="16"/>
      <c r="B32" s="59"/>
      <c r="C32" s="60"/>
      <c r="D32" s="59"/>
      <c r="E32" s="60"/>
      <c r="F32" s="59"/>
      <c r="G32" s="60"/>
      <c r="H32" s="58"/>
      <c r="I32" s="58"/>
      <c r="J32" s="58"/>
      <c r="K32" s="19"/>
      <c r="L32" s="238"/>
      <c r="M32" s="247"/>
      <c r="N32" s="247"/>
      <c r="O32" s="247"/>
      <c r="P32" s="247"/>
      <c r="Q32" s="247"/>
      <c r="R32" s="247"/>
      <c r="S32" s="247"/>
      <c r="T32" s="247"/>
      <c r="U32" s="247"/>
      <c r="V32" s="238"/>
      <c r="W32" s="238"/>
      <c r="X32" s="238"/>
      <c r="Y32" s="238"/>
      <c r="Z32" s="238"/>
      <c r="AA32" s="238"/>
      <c r="AB32" s="238"/>
      <c r="AC32" s="238"/>
    </row>
    <row r="33" spans="1:257" s="2" customFormat="1" ht="20.25" customHeight="1">
      <c r="A33" s="16"/>
      <c r="B33" s="253" t="s">
        <v>41</v>
      </c>
      <c r="C33" s="254"/>
      <c r="D33" s="254"/>
      <c r="E33" s="254"/>
      <c r="F33" s="254"/>
      <c r="G33" s="254"/>
      <c r="H33" s="254"/>
      <c r="I33" s="255"/>
      <c r="J33" s="166"/>
      <c r="K33" s="19"/>
      <c r="L33" s="238"/>
      <c r="M33" s="248"/>
      <c r="N33" s="247"/>
      <c r="O33" s="247"/>
      <c r="P33" s="247"/>
      <c r="Q33" s="247"/>
      <c r="R33" s="247"/>
      <c r="S33" s="247"/>
      <c r="T33" s="247"/>
      <c r="U33" s="247"/>
      <c r="V33" s="238"/>
      <c r="W33" s="238"/>
      <c r="X33" s="238"/>
      <c r="Y33" s="238"/>
      <c r="Z33" s="238"/>
      <c r="AA33" s="238"/>
      <c r="AB33" s="238"/>
      <c r="AC33" s="238"/>
    </row>
    <row r="34" spans="1:257" s="2" customFormat="1" ht="9.75" customHeight="1">
      <c r="A34" s="16"/>
      <c r="B34" s="61"/>
      <c r="C34" s="60"/>
      <c r="D34" s="59"/>
      <c r="E34" s="60"/>
      <c r="F34" s="59"/>
      <c r="G34" s="60"/>
      <c r="H34" s="58"/>
      <c r="I34" s="62"/>
      <c r="J34" s="58"/>
      <c r="K34" s="19"/>
      <c r="L34" s="238"/>
      <c r="M34" s="248"/>
      <c r="N34" s="248"/>
      <c r="O34" s="248"/>
      <c r="P34" s="248"/>
      <c r="Q34" s="248"/>
      <c r="R34" s="248"/>
      <c r="S34" s="248"/>
      <c r="T34" s="248"/>
      <c r="U34" s="248"/>
      <c r="V34" s="238"/>
      <c r="W34" s="238"/>
      <c r="X34" s="238"/>
      <c r="Y34" s="238"/>
      <c r="Z34" s="238"/>
      <c r="AA34" s="238"/>
      <c r="AB34" s="238"/>
      <c r="AC34" s="238"/>
    </row>
    <row r="35" spans="1:257" s="2" customFormat="1" ht="45" customHeight="1">
      <c r="A35" s="16"/>
      <c r="B35" s="63" t="s">
        <v>16</v>
      </c>
      <c r="C35" s="64"/>
      <c r="D35" s="65" t="s">
        <v>11</v>
      </c>
      <c r="E35" s="66"/>
      <c r="F35" s="256"/>
      <c r="G35" s="257"/>
      <c r="H35" s="257"/>
      <c r="I35" s="258"/>
      <c r="J35" s="129"/>
      <c r="K35" s="19"/>
      <c r="L35" s="238"/>
      <c r="M35" s="248"/>
      <c r="N35" s="247"/>
      <c r="O35" s="247"/>
      <c r="P35" s="247"/>
      <c r="Q35" s="247"/>
      <c r="R35" s="247"/>
      <c r="S35" s="247"/>
      <c r="T35" s="247"/>
      <c r="U35" s="247"/>
      <c r="V35" s="238"/>
      <c r="W35" s="238"/>
      <c r="X35" s="238"/>
      <c r="Y35" s="238"/>
      <c r="Z35" s="238"/>
      <c r="AA35" s="238"/>
      <c r="AB35" s="238"/>
      <c r="AC35" s="238"/>
    </row>
    <row r="36" spans="1:257" s="2" customFormat="1" ht="20.25" customHeight="1" thickBot="1">
      <c r="A36" s="16"/>
      <c r="B36" s="7"/>
      <c r="C36" s="66"/>
      <c r="D36" s="3"/>
      <c r="E36" s="66"/>
      <c r="F36" s="257"/>
      <c r="G36" s="257"/>
      <c r="H36" s="257"/>
      <c r="I36" s="258"/>
      <c r="J36" s="129"/>
      <c r="K36" s="19"/>
      <c r="L36" s="238"/>
      <c r="M36" s="248"/>
      <c r="N36" s="247"/>
      <c r="O36" s="247"/>
      <c r="P36" s="247"/>
      <c r="Q36" s="247"/>
      <c r="R36" s="247"/>
      <c r="S36" s="247"/>
      <c r="T36" s="247"/>
      <c r="U36" s="247"/>
      <c r="V36" s="238"/>
      <c r="W36" s="238"/>
      <c r="X36" s="238"/>
      <c r="Y36" s="238"/>
      <c r="Z36" s="238"/>
      <c r="AA36" s="238"/>
      <c r="AB36" s="238"/>
      <c r="AC36" s="238"/>
    </row>
    <row r="37" spans="1:257" s="2" customFormat="1" ht="11.25" customHeight="1" thickBot="1">
      <c r="A37" s="16"/>
      <c r="B37" s="67"/>
      <c r="C37" s="68"/>
      <c r="D37" s="69"/>
      <c r="E37" s="68"/>
      <c r="F37" s="70"/>
      <c r="G37" s="71"/>
      <c r="H37" s="71"/>
      <c r="I37" s="72"/>
      <c r="J37" s="74"/>
      <c r="K37" s="19"/>
      <c r="L37" s="238"/>
      <c r="M37" s="247"/>
      <c r="N37" s="247"/>
      <c r="O37" s="247"/>
      <c r="P37" s="247"/>
      <c r="Q37" s="247"/>
      <c r="R37" s="247"/>
      <c r="S37" s="247"/>
      <c r="T37" s="247"/>
      <c r="U37" s="247"/>
      <c r="V37" s="238"/>
      <c r="W37" s="238"/>
      <c r="X37" s="238"/>
      <c r="Y37" s="238"/>
      <c r="Z37" s="238"/>
      <c r="AA37" s="238"/>
      <c r="AB37" s="238"/>
      <c r="AC37" s="238"/>
    </row>
    <row r="38" spans="1:257" s="2" customFormat="1" ht="11.25" customHeight="1">
      <c r="A38" s="16"/>
      <c r="B38" s="123"/>
      <c r="C38" s="66"/>
      <c r="D38" s="124"/>
      <c r="E38" s="66"/>
      <c r="F38" s="125"/>
      <c r="G38" s="58"/>
      <c r="H38" s="58"/>
      <c r="I38" s="74"/>
      <c r="J38" s="74"/>
      <c r="K38" s="19"/>
      <c r="L38" s="238"/>
      <c r="M38" s="247"/>
      <c r="N38" s="247"/>
      <c r="O38" s="247"/>
      <c r="P38" s="247"/>
      <c r="Q38" s="247"/>
      <c r="R38" s="247"/>
      <c r="S38" s="247"/>
      <c r="T38" s="247"/>
      <c r="U38" s="247"/>
      <c r="V38" s="238"/>
      <c r="W38" s="238"/>
      <c r="X38" s="238"/>
      <c r="Y38" s="238"/>
      <c r="Z38" s="238"/>
      <c r="AA38" s="238"/>
      <c r="AB38" s="238"/>
      <c r="AC38" s="238"/>
    </row>
    <row r="39" spans="1:257" s="2" customFormat="1" ht="11.25" hidden="1" customHeight="1" outlineLevel="1" thickBot="1">
      <c r="A39" s="230"/>
      <c r="B39" s="173"/>
      <c r="C39" s="173"/>
      <c r="D39" s="173"/>
      <c r="E39" s="173"/>
      <c r="F39" s="173"/>
      <c r="G39" s="173"/>
      <c r="H39" s="173"/>
      <c r="I39" s="188"/>
      <c r="J39" s="188"/>
      <c r="K39" s="174"/>
      <c r="L39" s="238"/>
      <c r="M39" s="247"/>
      <c r="N39" s="247"/>
      <c r="O39" s="247"/>
      <c r="P39" s="247"/>
      <c r="Q39" s="247"/>
      <c r="R39" s="247"/>
      <c r="S39" s="247"/>
      <c r="T39" s="247"/>
      <c r="U39" s="247"/>
      <c r="V39" s="238"/>
      <c r="W39" s="238"/>
      <c r="X39" s="238"/>
      <c r="Y39" s="238"/>
      <c r="Z39" s="238"/>
      <c r="AA39" s="238"/>
      <c r="AB39" s="238"/>
      <c r="AC39" s="238"/>
    </row>
    <row r="40" spans="1:257" s="2" customFormat="1" ht="20.25" hidden="1" customHeight="1" outlineLevel="1">
      <c r="A40" s="172"/>
      <c r="B40" s="265" t="s">
        <v>43</v>
      </c>
      <c r="C40" s="266"/>
      <c r="D40" s="266"/>
      <c r="E40" s="266"/>
      <c r="F40" s="266"/>
      <c r="G40" s="266"/>
      <c r="H40" s="266"/>
      <c r="I40" s="267"/>
      <c r="J40" s="173"/>
      <c r="K40" s="174"/>
      <c r="L40" s="238"/>
      <c r="M40" s="247"/>
      <c r="N40" s="247"/>
      <c r="O40" s="247"/>
      <c r="P40" s="247"/>
      <c r="Q40" s="247"/>
      <c r="R40" s="247"/>
      <c r="S40" s="247"/>
      <c r="T40" s="247"/>
      <c r="U40" s="247"/>
      <c r="V40" s="238"/>
      <c r="W40" s="238"/>
      <c r="X40" s="238"/>
      <c r="Y40" s="238"/>
      <c r="Z40" s="238"/>
      <c r="AA40" s="238"/>
      <c r="AB40" s="238"/>
      <c r="AC40" s="238"/>
    </row>
    <row r="41" spans="1:257" s="2" customFormat="1" ht="11.25" hidden="1" customHeight="1" outlineLevel="1">
      <c r="A41" s="175"/>
      <c r="B41" s="176"/>
      <c r="C41" s="177"/>
      <c r="D41" s="177"/>
      <c r="E41" s="177"/>
      <c r="F41" s="177"/>
      <c r="G41" s="177"/>
      <c r="H41" s="177"/>
      <c r="I41" s="178"/>
      <c r="J41" s="179"/>
      <c r="K41" s="180"/>
      <c r="L41" s="237"/>
      <c r="M41" s="247"/>
      <c r="N41" s="247"/>
      <c r="O41" s="247"/>
      <c r="P41" s="247"/>
      <c r="Q41" s="247"/>
      <c r="R41" s="247"/>
      <c r="S41" s="247"/>
      <c r="T41" s="247"/>
      <c r="U41" s="247"/>
      <c r="V41" s="237"/>
      <c r="W41" s="237"/>
      <c r="X41" s="237"/>
      <c r="Y41" s="237"/>
      <c r="Z41" s="237"/>
      <c r="AA41" s="237"/>
      <c r="AB41" s="237"/>
      <c r="AC41" s="237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spans="1:257" s="2" customFormat="1" ht="34.5" hidden="1" customHeight="1" outlineLevel="1">
      <c r="A42" s="172"/>
      <c r="B42" s="181" t="s">
        <v>18</v>
      </c>
      <c r="C42" s="182"/>
      <c r="D42" s="183" t="s">
        <v>21</v>
      </c>
      <c r="E42" s="184"/>
      <c r="F42" s="183" t="s">
        <v>24</v>
      </c>
      <c r="G42" s="185"/>
      <c r="H42" s="186"/>
      <c r="I42" s="187"/>
      <c r="J42" s="188"/>
      <c r="K42" s="174"/>
      <c r="L42" s="238"/>
      <c r="M42" s="247"/>
      <c r="N42" s="247"/>
      <c r="O42" s="247"/>
      <c r="P42" s="247"/>
      <c r="Q42" s="247"/>
      <c r="R42" s="247"/>
      <c r="S42" s="247"/>
      <c r="T42" s="247"/>
      <c r="U42" s="247"/>
      <c r="V42" s="238"/>
      <c r="W42" s="238"/>
      <c r="X42" s="238"/>
      <c r="Y42" s="238"/>
      <c r="Z42" s="238"/>
      <c r="AA42" s="238"/>
      <c r="AB42" s="238"/>
      <c r="AC42" s="238"/>
    </row>
    <row r="43" spans="1:257" s="2" customFormat="1" ht="20.25" hidden="1" customHeight="1" outlineLevel="1">
      <c r="A43" s="172"/>
      <c r="B43" s="189">
        <f>B22*H22</f>
        <v>0</v>
      </c>
      <c r="C43" s="190"/>
      <c r="D43" s="191">
        <f>B36</f>
        <v>0</v>
      </c>
      <c r="E43" s="190"/>
      <c r="F43" s="191">
        <f>IF(B43&lt;D43,B43,D43)</f>
        <v>0</v>
      </c>
      <c r="G43" s="190"/>
      <c r="H43" s="192"/>
      <c r="I43" s="193"/>
      <c r="J43" s="194"/>
      <c r="K43" s="174"/>
      <c r="L43" s="238"/>
      <c r="M43" s="247"/>
      <c r="N43" s="247"/>
      <c r="O43" s="247"/>
      <c r="P43" s="247"/>
      <c r="Q43" s="247"/>
      <c r="R43" s="247"/>
      <c r="S43" s="247"/>
      <c r="T43" s="247"/>
      <c r="U43" s="247"/>
      <c r="V43" s="238"/>
      <c r="W43" s="238"/>
      <c r="X43" s="238"/>
      <c r="Y43" s="238"/>
      <c r="Z43" s="238"/>
      <c r="AA43" s="238"/>
      <c r="AB43" s="238"/>
      <c r="AC43" s="238"/>
    </row>
    <row r="44" spans="1:257" s="2" customFormat="1" ht="11.25" hidden="1" customHeight="1" outlineLevel="1">
      <c r="A44" s="172"/>
      <c r="B44" s="195"/>
      <c r="C44" s="196"/>
      <c r="D44" s="196"/>
      <c r="E44" s="196"/>
      <c r="F44" s="196"/>
      <c r="G44" s="196"/>
      <c r="H44" s="196"/>
      <c r="I44" s="197"/>
      <c r="J44" s="198"/>
      <c r="K44" s="174"/>
      <c r="L44" s="238"/>
      <c r="M44" s="247"/>
      <c r="N44" s="247"/>
      <c r="O44" s="247"/>
      <c r="P44" s="247"/>
      <c r="Q44" s="247"/>
      <c r="R44" s="247"/>
      <c r="S44" s="247"/>
      <c r="T44" s="247"/>
      <c r="U44" s="247"/>
      <c r="V44" s="238"/>
      <c r="W44" s="238"/>
      <c r="X44" s="238"/>
      <c r="Y44" s="238"/>
      <c r="Z44" s="238"/>
      <c r="AA44" s="238"/>
      <c r="AB44" s="238"/>
      <c r="AC44" s="238"/>
    </row>
    <row r="45" spans="1:257" s="2" customFormat="1" ht="20.25" hidden="1" customHeight="1" outlineLevel="1">
      <c r="A45" s="172"/>
      <c r="B45" s="195" t="s">
        <v>23</v>
      </c>
      <c r="C45" s="196"/>
      <c r="D45" s="196"/>
      <c r="E45" s="196"/>
      <c r="F45" s="196"/>
      <c r="G45" s="196"/>
      <c r="H45" s="196"/>
      <c r="I45" s="197"/>
      <c r="J45" s="198"/>
      <c r="K45" s="174"/>
      <c r="L45" s="238"/>
      <c r="M45" s="247"/>
      <c r="N45" s="247"/>
      <c r="O45" s="247"/>
      <c r="P45" s="247"/>
      <c r="Q45" s="247"/>
      <c r="R45" s="247"/>
      <c r="S45" s="247"/>
      <c r="T45" s="247"/>
      <c r="U45" s="247"/>
      <c r="V45" s="238"/>
      <c r="W45" s="238"/>
      <c r="X45" s="238"/>
      <c r="Y45" s="238"/>
      <c r="Z45" s="238"/>
      <c r="AA45" s="238"/>
      <c r="AB45" s="238"/>
      <c r="AC45" s="238"/>
    </row>
    <row r="46" spans="1:257" s="2" customFormat="1" ht="39" hidden="1" customHeight="1" outlineLevel="1">
      <c r="A46" s="172"/>
      <c r="B46" s="181" t="s">
        <v>18</v>
      </c>
      <c r="C46" s="184"/>
      <c r="D46" s="186" t="s">
        <v>11</v>
      </c>
      <c r="E46" s="185"/>
      <c r="F46" s="186" t="s">
        <v>44</v>
      </c>
      <c r="G46" s="199"/>
      <c r="H46" s="199"/>
      <c r="I46" s="197"/>
      <c r="J46" s="198"/>
      <c r="K46" s="174"/>
      <c r="L46" s="238"/>
      <c r="M46" s="247"/>
      <c r="N46" s="247"/>
      <c r="O46" s="247"/>
      <c r="P46" s="247"/>
      <c r="Q46" s="247"/>
      <c r="R46" s="247"/>
      <c r="S46" s="247"/>
      <c r="T46" s="247"/>
      <c r="U46" s="247"/>
      <c r="V46" s="238"/>
      <c r="W46" s="238"/>
      <c r="X46" s="238"/>
      <c r="Y46" s="238"/>
      <c r="Z46" s="238"/>
      <c r="AA46" s="238"/>
      <c r="AB46" s="238"/>
      <c r="AC46" s="238"/>
    </row>
    <row r="47" spans="1:257" s="2" customFormat="1" ht="20.25" hidden="1" customHeight="1" outlineLevel="1">
      <c r="A47" s="172"/>
      <c r="B47" s="200">
        <f>IF(B43&lt;=D43,B43,0)</f>
        <v>0</v>
      </c>
      <c r="C47" s="190" t="s">
        <v>9</v>
      </c>
      <c r="D47" s="201">
        <f>D36</f>
        <v>0</v>
      </c>
      <c r="E47" s="190" t="s">
        <v>2</v>
      </c>
      <c r="F47" s="202">
        <f>B47*D47</f>
        <v>0</v>
      </c>
      <c r="G47" s="199"/>
      <c r="H47" s="199"/>
      <c r="I47" s="197"/>
      <c r="J47" s="198"/>
      <c r="K47" s="174"/>
      <c r="L47" s="238"/>
      <c r="M47" s="247"/>
      <c r="N47" s="247"/>
      <c r="O47" s="247"/>
      <c r="P47" s="247"/>
      <c r="Q47" s="247"/>
      <c r="R47" s="247"/>
      <c r="S47" s="247"/>
      <c r="T47" s="247"/>
      <c r="U47" s="247"/>
      <c r="V47" s="238"/>
      <c r="W47" s="238"/>
      <c r="X47" s="238"/>
      <c r="Y47" s="238"/>
      <c r="Z47" s="238"/>
      <c r="AA47" s="238"/>
      <c r="AB47" s="238"/>
      <c r="AC47" s="238"/>
    </row>
    <row r="48" spans="1:257" s="2" customFormat="1" ht="11.25" hidden="1" customHeight="1" outlineLevel="1">
      <c r="A48" s="172"/>
      <c r="B48" s="195"/>
      <c r="C48" s="196"/>
      <c r="D48" s="196"/>
      <c r="E48" s="196"/>
      <c r="F48" s="196"/>
      <c r="G48" s="196"/>
      <c r="H48" s="196"/>
      <c r="I48" s="197"/>
      <c r="J48" s="198"/>
      <c r="K48" s="174"/>
      <c r="L48" s="238"/>
      <c r="M48" s="247"/>
      <c r="N48" s="247"/>
      <c r="O48" s="247"/>
      <c r="P48" s="247"/>
      <c r="Q48" s="247"/>
      <c r="R48" s="247"/>
      <c r="S48" s="247"/>
      <c r="T48" s="247"/>
      <c r="U48" s="247"/>
      <c r="V48" s="238"/>
      <c r="W48" s="238"/>
      <c r="X48" s="238"/>
      <c r="Y48" s="238"/>
      <c r="Z48" s="238"/>
      <c r="AA48" s="238"/>
      <c r="AB48" s="238"/>
      <c r="AC48" s="238"/>
    </row>
    <row r="49" spans="1:29" s="2" customFormat="1" ht="20.25" hidden="1" customHeight="1" outlineLevel="1">
      <c r="A49" s="172"/>
      <c r="B49" s="195" t="s">
        <v>22</v>
      </c>
      <c r="C49" s="196"/>
      <c r="D49" s="196"/>
      <c r="E49" s="196"/>
      <c r="F49" s="196"/>
      <c r="G49" s="196"/>
      <c r="H49" s="196"/>
      <c r="I49" s="197"/>
      <c r="J49" s="198"/>
      <c r="K49" s="174"/>
      <c r="L49" s="238"/>
      <c r="M49" s="247"/>
      <c r="N49" s="247"/>
      <c r="O49" s="247"/>
      <c r="P49" s="247"/>
      <c r="Q49" s="247"/>
      <c r="R49" s="247"/>
      <c r="S49" s="247"/>
      <c r="T49" s="247"/>
      <c r="U49" s="247"/>
      <c r="V49" s="238"/>
      <c r="W49" s="238"/>
      <c r="X49" s="238"/>
      <c r="Y49" s="238"/>
      <c r="Z49" s="238"/>
      <c r="AA49" s="238"/>
      <c r="AB49" s="238"/>
      <c r="AC49" s="238"/>
    </row>
    <row r="50" spans="1:29" s="2" customFormat="1" ht="39" hidden="1" customHeight="1" outlineLevel="1">
      <c r="A50" s="172"/>
      <c r="B50" s="181" t="s">
        <v>21</v>
      </c>
      <c r="C50" s="184"/>
      <c r="D50" s="186" t="s">
        <v>11</v>
      </c>
      <c r="E50" s="185"/>
      <c r="F50" s="186" t="s">
        <v>45</v>
      </c>
      <c r="G50" s="199"/>
      <c r="H50" s="199"/>
      <c r="I50" s="197"/>
      <c r="J50" s="198"/>
      <c r="K50" s="174"/>
      <c r="L50" s="238"/>
      <c r="M50" s="247"/>
      <c r="N50" s="247"/>
      <c r="O50" s="247"/>
      <c r="P50" s="247"/>
      <c r="Q50" s="247"/>
      <c r="R50" s="247"/>
      <c r="S50" s="247"/>
      <c r="T50" s="247"/>
      <c r="U50" s="247"/>
      <c r="V50" s="238"/>
      <c r="W50" s="238"/>
      <c r="X50" s="238"/>
      <c r="Y50" s="238"/>
      <c r="Z50" s="238"/>
      <c r="AA50" s="238"/>
      <c r="AB50" s="238"/>
      <c r="AC50" s="238"/>
    </row>
    <row r="51" spans="1:29" s="2" customFormat="1" ht="20.25" hidden="1" customHeight="1" outlineLevel="1">
      <c r="A51" s="172"/>
      <c r="B51" s="200">
        <f>IF(B43&gt;D43,D43,0)</f>
        <v>0</v>
      </c>
      <c r="C51" s="190" t="s">
        <v>9</v>
      </c>
      <c r="D51" s="201">
        <f>D36</f>
        <v>0</v>
      </c>
      <c r="E51" s="190" t="s">
        <v>2</v>
      </c>
      <c r="F51" s="202">
        <f>B51*D51</f>
        <v>0</v>
      </c>
      <c r="G51" s="199"/>
      <c r="H51" s="199"/>
      <c r="I51" s="197"/>
      <c r="J51" s="198"/>
      <c r="K51" s="174"/>
      <c r="L51" s="238"/>
      <c r="M51" s="247"/>
      <c r="N51" s="247"/>
      <c r="O51" s="247"/>
      <c r="P51" s="247"/>
      <c r="Q51" s="247"/>
      <c r="R51" s="247"/>
      <c r="S51" s="247"/>
      <c r="T51" s="247"/>
      <c r="U51" s="247"/>
      <c r="V51" s="238"/>
      <c r="W51" s="238"/>
      <c r="X51" s="238"/>
      <c r="Y51" s="238"/>
      <c r="Z51" s="238"/>
      <c r="AA51" s="238"/>
      <c r="AB51" s="238"/>
      <c r="AC51" s="238"/>
    </row>
    <row r="52" spans="1:29" s="2" customFormat="1" ht="11.25" hidden="1" customHeight="1" outlineLevel="1">
      <c r="A52" s="172"/>
      <c r="B52" s="195"/>
      <c r="C52" s="196"/>
      <c r="D52" s="196"/>
      <c r="E52" s="196"/>
      <c r="F52" s="196"/>
      <c r="G52" s="196"/>
      <c r="H52" s="196"/>
      <c r="I52" s="197"/>
      <c r="J52" s="198"/>
      <c r="K52" s="174"/>
      <c r="L52" s="238"/>
      <c r="M52" s="247"/>
      <c r="N52" s="247"/>
      <c r="O52" s="247"/>
      <c r="P52" s="247"/>
      <c r="Q52" s="247"/>
      <c r="R52" s="247"/>
      <c r="S52" s="247"/>
      <c r="T52" s="247"/>
      <c r="U52" s="247"/>
      <c r="V52" s="238"/>
      <c r="W52" s="238"/>
      <c r="X52" s="238"/>
      <c r="Y52" s="238"/>
      <c r="Z52" s="238"/>
      <c r="AA52" s="238"/>
      <c r="AB52" s="238"/>
      <c r="AC52" s="238"/>
    </row>
    <row r="53" spans="1:29" s="2" customFormat="1" ht="37.5" hidden="1" customHeight="1" outlineLevel="1">
      <c r="A53" s="172"/>
      <c r="B53" s="203"/>
      <c r="C53" s="199"/>
      <c r="D53" s="199"/>
      <c r="E53" s="199"/>
      <c r="F53" s="186" t="s">
        <v>20</v>
      </c>
      <c r="G53" s="199"/>
      <c r="H53" s="199"/>
      <c r="I53" s="187"/>
      <c r="J53" s="188"/>
      <c r="K53" s="174"/>
      <c r="L53" s="238"/>
      <c r="M53" s="247"/>
      <c r="N53" s="247"/>
      <c r="O53" s="247"/>
      <c r="P53" s="247"/>
      <c r="Q53" s="247"/>
      <c r="R53" s="247"/>
      <c r="S53" s="247"/>
      <c r="T53" s="247"/>
      <c r="U53" s="247"/>
      <c r="V53" s="238"/>
      <c r="W53" s="238"/>
      <c r="X53" s="238"/>
      <c r="Y53" s="238"/>
      <c r="Z53" s="238"/>
      <c r="AA53" s="238"/>
      <c r="AB53" s="238"/>
      <c r="AC53" s="238"/>
    </row>
    <row r="54" spans="1:29" s="2" customFormat="1" ht="20.25" hidden="1" customHeight="1" outlineLevel="1">
      <c r="A54" s="172"/>
      <c r="B54" s="203"/>
      <c r="C54" s="199"/>
      <c r="D54" s="199"/>
      <c r="E54" s="199"/>
      <c r="F54" s="202">
        <f>IF(F47&gt;0,F47,F51)</f>
        <v>0</v>
      </c>
      <c r="G54" s="199"/>
      <c r="H54" s="199"/>
      <c r="I54" s="187"/>
      <c r="J54" s="188"/>
      <c r="K54" s="174"/>
      <c r="L54" s="238"/>
      <c r="M54" s="247"/>
      <c r="N54" s="247"/>
      <c r="O54" s="247"/>
      <c r="P54" s="247"/>
      <c r="Q54" s="247"/>
      <c r="R54" s="247"/>
      <c r="S54" s="247"/>
      <c r="T54" s="247"/>
      <c r="U54" s="247"/>
      <c r="V54" s="238"/>
      <c r="W54" s="238"/>
      <c r="X54" s="238"/>
      <c r="Y54" s="238"/>
      <c r="Z54" s="238"/>
      <c r="AA54" s="238"/>
      <c r="AB54" s="238"/>
      <c r="AC54" s="238"/>
    </row>
    <row r="55" spans="1:29" s="2" customFormat="1" ht="9" hidden="1" customHeight="1" outlineLevel="1" thickBot="1">
      <c r="A55" s="172"/>
      <c r="B55" s="204"/>
      <c r="C55" s="205"/>
      <c r="D55" s="206"/>
      <c r="E55" s="207"/>
      <c r="F55" s="208"/>
      <c r="G55" s="205"/>
      <c r="H55" s="205"/>
      <c r="I55" s="209"/>
      <c r="J55" s="194"/>
      <c r="K55" s="174"/>
      <c r="L55" s="238"/>
      <c r="M55" s="247"/>
      <c r="N55" s="247"/>
      <c r="O55" s="247"/>
      <c r="P55" s="247"/>
      <c r="Q55" s="247"/>
      <c r="R55" s="247"/>
      <c r="S55" s="247"/>
      <c r="T55" s="247"/>
      <c r="U55" s="247"/>
      <c r="V55" s="238"/>
      <c r="W55" s="238"/>
      <c r="X55" s="238"/>
      <c r="Y55" s="238"/>
      <c r="Z55" s="238"/>
      <c r="AA55" s="238"/>
      <c r="AB55" s="238"/>
      <c r="AC55" s="238"/>
    </row>
    <row r="56" spans="1:29" s="2" customFormat="1" ht="12" hidden="1" customHeight="1" outlineLevel="1" thickBot="1">
      <c r="A56" s="172"/>
      <c r="B56" s="194"/>
      <c r="C56" s="194"/>
      <c r="D56" s="210"/>
      <c r="E56" s="211"/>
      <c r="F56" s="188"/>
      <c r="G56" s="194"/>
      <c r="H56" s="194"/>
      <c r="I56" s="194"/>
      <c r="J56" s="194"/>
      <c r="K56" s="174"/>
      <c r="L56" s="238"/>
      <c r="M56" s="247"/>
      <c r="N56" s="247"/>
      <c r="O56" s="247"/>
      <c r="P56" s="247"/>
      <c r="Q56" s="247"/>
      <c r="R56" s="247"/>
      <c r="S56" s="247"/>
      <c r="T56" s="247"/>
      <c r="U56" s="247"/>
      <c r="V56" s="238"/>
      <c r="W56" s="238"/>
      <c r="X56" s="238"/>
      <c r="Y56" s="238"/>
      <c r="Z56" s="238"/>
      <c r="AA56" s="238"/>
      <c r="AB56" s="238"/>
      <c r="AC56" s="238"/>
    </row>
    <row r="57" spans="1:29" s="2" customFormat="1" ht="20.25" hidden="1" customHeight="1" outlineLevel="1">
      <c r="A57" s="172"/>
      <c r="B57" s="265" t="s">
        <v>54</v>
      </c>
      <c r="C57" s="266"/>
      <c r="D57" s="266"/>
      <c r="E57" s="266"/>
      <c r="F57" s="266"/>
      <c r="G57" s="266"/>
      <c r="H57" s="266"/>
      <c r="I57" s="267"/>
      <c r="J57" s="173"/>
      <c r="K57" s="174"/>
      <c r="L57" s="238"/>
      <c r="M57" s="247"/>
      <c r="N57" s="247"/>
      <c r="O57" s="247"/>
      <c r="P57" s="247"/>
      <c r="Q57" s="247"/>
      <c r="R57" s="247"/>
      <c r="S57" s="247"/>
      <c r="T57" s="247"/>
      <c r="U57" s="247"/>
      <c r="V57" s="238"/>
      <c r="W57" s="238"/>
      <c r="X57" s="238"/>
      <c r="Y57" s="238"/>
      <c r="Z57" s="238"/>
      <c r="AA57" s="238"/>
      <c r="AB57" s="238"/>
      <c r="AC57" s="238"/>
    </row>
    <row r="58" spans="1:29" s="2" customFormat="1" ht="9.75" hidden="1" customHeight="1" outlineLevel="1">
      <c r="A58" s="172"/>
      <c r="B58" s="213"/>
      <c r="C58" s="214"/>
      <c r="D58" s="214"/>
      <c r="E58" s="214"/>
      <c r="F58" s="214"/>
      <c r="G58" s="214"/>
      <c r="H58" s="214"/>
      <c r="I58" s="215"/>
      <c r="J58" s="216"/>
      <c r="K58" s="174"/>
      <c r="L58" s="238"/>
      <c r="M58" s="247"/>
      <c r="N58" s="247"/>
      <c r="O58" s="247"/>
      <c r="P58" s="247"/>
      <c r="Q58" s="247"/>
      <c r="R58" s="247"/>
      <c r="S58" s="247"/>
      <c r="T58" s="247"/>
      <c r="U58" s="247"/>
      <c r="V58" s="238"/>
      <c r="W58" s="238"/>
      <c r="X58" s="238"/>
      <c r="Y58" s="238"/>
      <c r="Z58" s="238"/>
      <c r="AA58" s="238"/>
      <c r="AB58" s="238"/>
      <c r="AC58" s="238"/>
    </row>
    <row r="59" spans="1:29" s="2" customFormat="1" ht="41.25" hidden="1" customHeight="1" outlineLevel="1">
      <c r="A59" s="172"/>
      <c r="B59" s="217" t="s">
        <v>18</v>
      </c>
      <c r="C59" s="218"/>
      <c r="D59" s="186" t="s">
        <v>16</v>
      </c>
      <c r="E59" s="218"/>
      <c r="F59" s="186" t="s">
        <v>46</v>
      </c>
      <c r="G59" s="199"/>
      <c r="H59" s="199"/>
      <c r="I59" s="193"/>
      <c r="J59" s="194"/>
      <c r="K59" s="174"/>
      <c r="L59" s="238"/>
      <c r="M59" s="247"/>
      <c r="N59" s="247"/>
      <c r="O59" s="247"/>
      <c r="P59" s="247"/>
      <c r="Q59" s="247"/>
      <c r="R59" s="247"/>
      <c r="S59" s="247"/>
      <c r="T59" s="247"/>
      <c r="U59" s="247"/>
      <c r="V59" s="238"/>
      <c r="W59" s="238"/>
      <c r="X59" s="238"/>
      <c r="Y59" s="238"/>
      <c r="Z59" s="238"/>
      <c r="AA59" s="238"/>
      <c r="AB59" s="238"/>
      <c r="AC59" s="238"/>
    </row>
    <row r="60" spans="1:29" s="2" customFormat="1" ht="20.25" hidden="1" customHeight="1" outlineLevel="1">
      <c r="A60" s="172"/>
      <c r="B60" s="200">
        <f>B22*H22</f>
        <v>0</v>
      </c>
      <c r="C60" s="190" t="s">
        <v>17</v>
      </c>
      <c r="D60" s="219">
        <f>B36</f>
        <v>0</v>
      </c>
      <c r="E60" s="190" t="s">
        <v>2</v>
      </c>
      <c r="F60" s="219">
        <f>IF(B60-D60&gt;0,B60-D60,0)</f>
        <v>0</v>
      </c>
      <c r="G60" s="199"/>
      <c r="H60" s="199"/>
      <c r="I60" s="193"/>
      <c r="J60" s="194"/>
      <c r="K60" s="174"/>
      <c r="L60" s="238"/>
      <c r="M60" s="247"/>
      <c r="N60" s="247"/>
      <c r="O60" s="247"/>
      <c r="P60" s="247"/>
      <c r="Q60" s="247"/>
      <c r="R60" s="247"/>
      <c r="S60" s="247"/>
      <c r="T60" s="247"/>
      <c r="U60" s="247"/>
      <c r="V60" s="238"/>
      <c r="W60" s="238"/>
      <c r="X60" s="238"/>
      <c r="Y60" s="238"/>
      <c r="Z60" s="238"/>
      <c r="AA60" s="238"/>
      <c r="AB60" s="238"/>
      <c r="AC60" s="238"/>
    </row>
    <row r="61" spans="1:29" s="2" customFormat="1" ht="9.75" hidden="1" customHeight="1" outlineLevel="1">
      <c r="A61" s="172"/>
      <c r="B61" s="213"/>
      <c r="C61" s="214"/>
      <c r="D61" s="214"/>
      <c r="E61" s="214"/>
      <c r="F61" s="214"/>
      <c r="G61" s="199"/>
      <c r="H61" s="199"/>
      <c r="I61" s="215"/>
      <c r="J61" s="216"/>
      <c r="K61" s="174"/>
      <c r="L61" s="238"/>
      <c r="M61" s="247"/>
      <c r="N61" s="247"/>
      <c r="O61" s="247"/>
      <c r="P61" s="247"/>
      <c r="Q61" s="247"/>
      <c r="R61" s="247"/>
      <c r="S61" s="247"/>
      <c r="T61" s="247"/>
      <c r="U61" s="247"/>
      <c r="V61" s="238"/>
      <c r="W61" s="238"/>
      <c r="X61" s="238"/>
      <c r="Y61" s="238"/>
      <c r="Z61" s="238"/>
      <c r="AA61" s="238"/>
      <c r="AB61" s="238"/>
      <c r="AC61" s="238"/>
    </row>
    <row r="62" spans="1:29" s="2" customFormat="1" ht="34.5" hidden="1" customHeight="1" outlineLevel="1">
      <c r="A62" s="172"/>
      <c r="B62" s="217" t="s">
        <v>16</v>
      </c>
      <c r="C62" s="218"/>
      <c r="D62" s="186" t="s">
        <v>15</v>
      </c>
      <c r="E62" s="218"/>
      <c r="F62" s="186" t="s">
        <v>14</v>
      </c>
      <c r="G62" s="199"/>
      <c r="H62" s="199"/>
      <c r="I62" s="220"/>
      <c r="J62" s="221"/>
      <c r="K62" s="174"/>
      <c r="L62" s="238"/>
      <c r="M62" s="247"/>
      <c r="N62" s="247"/>
      <c r="O62" s="247"/>
      <c r="P62" s="247"/>
      <c r="Q62" s="247"/>
      <c r="R62" s="247"/>
      <c r="S62" s="247"/>
      <c r="T62" s="247"/>
      <c r="U62" s="247"/>
      <c r="V62" s="238"/>
      <c r="W62" s="238"/>
      <c r="X62" s="238"/>
      <c r="Y62" s="238"/>
      <c r="Z62" s="238"/>
      <c r="AA62" s="238"/>
      <c r="AB62" s="238"/>
      <c r="AC62" s="238"/>
    </row>
    <row r="63" spans="1:29" s="2" customFormat="1" ht="20.25" hidden="1" customHeight="1" outlineLevel="1">
      <c r="A63" s="172"/>
      <c r="B63" s="200">
        <f>B36</f>
        <v>0</v>
      </c>
      <c r="C63" s="190" t="s">
        <v>9</v>
      </c>
      <c r="D63" s="231">
        <v>0.25</v>
      </c>
      <c r="E63" s="190" t="s">
        <v>2</v>
      </c>
      <c r="F63" s="201">
        <f>B63*D63</f>
        <v>0</v>
      </c>
      <c r="G63" s="199"/>
      <c r="H63" s="199"/>
      <c r="I63" s="220"/>
      <c r="J63" s="221"/>
      <c r="K63" s="174"/>
      <c r="L63" s="238"/>
      <c r="M63" s="247"/>
      <c r="N63" s="247"/>
      <c r="O63" s="247"/>
      <c r="P63" s="247"/>
      <c r="Q63" s="247"/>
      <c r="R63" s="247"/>
      <c r="S63" s="247"/>
      <c r="T63" s="247"/>
      <c r="U63" s="247"/>
      <c r="V63" s="238"/>
      <c r="W63" s="238"/>
      <c r="X63" s="238"/>
      <c r="Y63" s="238"/>
      <c r="Z63" s="238"/>
      <c r="AA63" s="238"/>
      <c r="AB63" s="238"/>
      <c r="AC63" s="238"/>
    </row>
    <row r="64" spans="1:29" s="2" customFormat="1" ht="11.25" hidden="1" customHeight="1" outlineLevel="1">
      <c r="A64" s="172"/>
      <c r="B64" s="217"/>
      <c r="C64" s="218"/>
      <c r="D64" s="186"/>
      <c r="E64" s="218"/>
      <c r="F64" s="186"/>
      <c r="G64" s="199"/>
      <c r="H64" s="199"/>
      <c r="I64" s="220"/>
      <c r="J64" s="221"/>
      <c r="K64" s="174"/>
      <c r="L64" s="238"/>
      <c r="M64" s="247"/>
      <c r="N64" s="247"/>
      <c r="O64" s="247"/>
      <c r="P64" s="247"/>
      <c r="Q64" s="247"/>
      <c r="R64" s="247"/>
      <c r="S64" s="247"/>
      <c r="T64" s="247"/>
      <c r="U64" s="247"/>
      <c r="V64" s="238"/>
      <c r="W64" s="238"/>
      <c r="X64" s="238"/>
      <c r="Y64" s="238"/>
      <c r="Z64" s="238"/>
      <c r="AA64" s="238"/>
      <c r="AB64" s="238"/>
      <c r="AC64" s="238"/>
    </row>
    <row r="65" spans="1:29" s="2" customFormat="1" ht="34.5" hidden="1" customHeight="1" outlineLevel="1">
      <c r="A65" s="172"/>
      <c r="B65" s="217"/>
      <c r="C65" s="218"/>
      <c r="D65" s="186"/>
      <c r="E65" s="268" t="s">
        <v>13</v>
      </c>
      <c r="F65" s="268"/>
      <c r="G65" s="268"/>
      <c r="H65" s="199"/>
      <c r="I65" s="225"/>
      <c r="J65" s="226"/>
      <c r="K65" s="174"/>
      <c r="L65" s="238"/>
      <c r="M65" s="247"/>
      <c r="N65" s="247"/>
      <c r="O65" s="247"/>
      <c r="P65" s="247"/>
      <c r="Q65" s="247"/>
      <c r="R65" s="247"/>
      <c r="S65" s="247"/>
      <c r="T65" s="247"/>
      <c r="U65" s="247"/>
      <c r="V65" s="238"/>
      <c r="W65" s="238"/>
      <c r="X65" s="238"/>
      <c r="Y65" s="238"/>
      <c r="Z65" s="238"/>
      <c r="AA65" s="238"/>
      <c r="AB65" s="238"/>
      <c r="AC65" s="238"/>
    </row>
    <row r="66" spans="1:29" s="2" customFormat="1" ht="20.25" hidden="1" customHeight="1" outlineLevel="1">
      <c r="A66" s="172"/>
      <c r="B66" s="217"/>
      <c r="C66" s="218"/>
      <c r="D66" s="186"/>
      <c r="E66" s="218"/>
      <c r="F66" s="232">
        <f>IF(F60&lt;F63,F60,F63)</f>
        <v>0</v>
      </c>
      <c r="G66" s="199"/>
      <c r="H66" s="199"/>
      <c r="I66" s="220"/>
      <c r="J66" s="221"/>
      <c r="K66" s="174"/>
      <c r="L66" s="238"/>
      <c r="M66" s="247"/>
      <c r="N66" s="247"/>
      <c r="O66" s="247"/>
      <c r="P66" s="247"/>
      <c r="Q66" s="247"/>
      <c r="R66" s="247"/>
      <c r="S66" s="247"/>
      <c r="T66" s="247"/>
      <c r="U66" s="247"/>
      <c r="V66" s="238"/>
      <c r="W66" s="238"/>
      <c r="X66" s="238"/>
      <c r="Y66" s="238"/>
      <c r="Z66" s="238"/>
      <c r="AA66" s="238"/>
      <c r="AB66" s="238"/>
      <c r="AC66" s="238"/>
    </row>
    <row r="67" spans="1:29" s="2" customFormat="1" ht="60" hidden="1" customHeight="1" outlineLevel="1">
      <c r="A67" s="172"/>
      <c r="B67" s="217" t="s">
        <v>12</v>
      </c>
      <c r="C67" s="214"/>
      <c r="D67" s="186" t="s">
        <v>11</v>
      </c>
      <c r="E67" s="214"/>
      <c r="F67" s="186" t="s">
        <v>10</v>
      </c>
      <c r="G67" s="199"/>
      <c r="H67" s="199"/>
      <c r="I67" s="215"/>
      <c r="J67" s="216"/>
      <c r="K67" s="174"/>
      <c r="L67" s="238"/>
      <c r="M67" s="247"/>
      <c r="N67" s="247"/>
      <c r="O67" s="247"/>
      <c r="P67" s="247"/>
      <c r="Q67" s="247"/>
      <c r="R67" s="247"/>
      <c r="S67" s="247"/>
      <c r="T67" s="247"/>
      <c r="U67" s="247"/>
      <c r="V67" s="238"/>
      <c r="W67" s="238"/>
      <c r="X67" s="238"/>
      <c r="Y67" s="238"/>
      <c r="Z67" s="238"/>
      <c r="AA67" s="238"/>
      <c r="AB67" s="238"/>
      <c r="AC67" s="238"/>
    </row>
    <row r="68" spans="1:29" s="2" customFormat="1" ht="20.25" hidden="1" customHeight="1" outlineLevel="1">
      <c r="A68" s="172"/>
      <c r="B68" s="232">
        <f>F66</f>
        <v>0</v>
      </c>
      <c r="C68" s="190" t="s">
        <v>9</v>
      </c>
      <c r="D68" s="201">
        <v>0.3</v>
      </c>
      <c r="E68" s="190" t="s">
        <v>2</v>
      </c>
      <c r="F68" s="202">
        <f>IF(B68=0,0,B68*D68)</f>
        <v>0</v>
      </c>
      <c r="G68" s="199"/>
      <c r="H68" s="199"/>
      <c r="I68" s="215"/>
      <c r="J68" s="216"/>
      <c r="K68" s="174"/>
      <c r="L68" s="238"/>
      <c r="M68" s="247"/>
      <c r="N68" s="247"/>
      <c r="O68" s="247"/>
      <c r="P68" s="247"/>
      <c r="Q68" s="247"/>
      <c r="R68" s="247"/>
      <c r="S68" s="247"/>
      <c r="T68" s="247"/>
      <c r="U68" s="247"/>
      <c r="V68" s="238"/>
      <c r="W68" s="238"/>
      <c r="X68" s="238"/>
      <c r="Y68" s="238"/>
      <c r="Z68" s="238"/>
      <c r="AA68" s="238"/>
      <c r="AB68" s="238"/>
      <c r="AC68" s="238"/>
    </row>
    <row r="69" spans="1:29" s="2" customFormat="1" ht="9" hidden="1" customHeight="1" outlineLevel="1" thickBot="1">
      <c r="A69" s="172"/>
      <c r="B69" s="227"/>
      <c r="C69" s="228"/>
      <c r="D69" s="228"/>
      <c r="E69" s="228"/>
      <c r="F69" s="228"/>
      <c r="G69" s="228"/>
      <c r="H69" s="228"/>
      <c r="I69" s="229"/>
      <c r="J69" s="216"/>
      <c r="K69" s="174"/>
      <c r="L69" s="238"/>
      <c r="M69" s="247"/>
      <c r="N69" s="247"/>
      <c r="O69" s="247"/>
      <c r="P69" s="247"/>
      <c r="Q69" s="247"/>
      <c r="R69" s="247"/>
      <c r="S69" s="247"/>
      <c r="T69" s="247"/>
      <c r="U69" s="247"/>
      <c r="V69" s="238"/>
      <c r="W69" s="238"/>
      <c r="X69" s="238"/>
      <c r="Y69" s="238"/>
      <c r="Z69" s="238"/>
      <c r="AA69" s="238"/>
      <c r="AB69" s="238"/>
      <c r="AC69" s="238"/>
    </row>
    <row r="70" spans="1:29" s="2" customFormat="1" ht="9" hidden="1" customHeight="1" outlineLevel="1" thickBot="1">
      <c r="A70" s="172"/>
      <c r="B70" s="216"/>
      <c r="C70" s="216"/>
      <c r="D70" s="216"/>
      <c r="E70" s="216"/>
      <c r="F70" s="216"/>
      <c r="G70" s="216"/>
      <c r="H70" s="216"/>
      <c r="I70" s="216"/>
      <c r="J70" s="216"/>
      <c r="K70" s="174"/>
      <c r="L70" s="238"/>
      <c r="M70" s="247"/>
      <c r="N70" s="247"/>
      <c r="O70" s="247"/>
      <c r="P70" s="247"/>
      <c r="Q70" s="247"/>
      <c r="R70" s="247"/>
      <c r="S70" s="247"/>
      <c r="T70" s="247"/>
      <c r="U70" s="247"/>
      <c r="V70" s="238"/>
      <c r="W70" s="238"/>
      <c r="X70" s="238"/>
      <c r="Y70" s="238"/>
      <c r="Z70" s="238"/>
      <c r="AA70" s="238"/>
      <c r="AB70" s="238"/>
      <c r="AC70" s="238"/>
    </row>
    <row r="71" spans="1:29" s="2" customFormat="1" ht="20.25" hidden="1" customHeight="1" outlineLevel="1">
      <c r="A71" s="172"/>
      <c r="B71" s="265" t="s">
        <v>55</v>
      </c>
      <c r="C71" s="266"/>
      <c r="D71" s="266"/>
      <c r="E71" s="266"/>
      <c r="F71" s="266"/>
      <c r="G71" s="266"/>
      <c r="H71" s="266"/>
      <c r="I71" s="267"/>
      <c r="J71" s="173"/>
      <c r="K71" s="174"/>
      <c r="L71" s="238"/>
      <c r="M71" s="247"/>
      <c r="N71" s="247"/>
      <c r="O71" s="247"/>
      <c r="P71" s="247"/>
      <c r="Q71" s="247"/>
      <c r="R71" s="247"/>
      <c r="S71" s="247"/>
      <c r="T71" s="247"/>
      <c r="U71" s="247"/>
      <c r="V71" s="238"/>
      <c r="W71" s="238"/>
      <c r="X71" s="238"/>
      <c r="Y71" s="238"/>
      <c r="Z71" s="238"/>
      <c r="AA71" s="238"/>
      <c r="AB71" s="238"/>
      <c r="AC71" s="238"/>
    </row>
    <row r="72" spans="1:29" s="2" customFormat="1" ht="20.25" hidden="1" customHeight="1" outlineLevel="1">
      <c r="A72" s="172"/>
      <c r="B72" s="213"/>
      <c r="C72" s="214"/>
      <c r="D72" s="214"/>
      <c r="E72" s="214"/>
      <c r="F72" s="214"/>
      <c r="G72" s="214"/>
      <c r="H72" s="214"/>
      <c r="I72" s="215"/>
      <c r="J72" s="216"/>
      <c r="K72" s="174"/>
      <c r="L72" s="238"/>
      <c r="M72" s="247"/>
      <c r="N72" s="247"/>
      <c r="O72" s="247"/>
      <c r="P72" s="247"/>
      <c r="Q72" s="247"/>
      <c r="R72" s="247"/>
      <c r="S72" s="247"/>
      <c r="T72" s="247"/>
      <c r="U72" s="247"/>
      <c r="V72" s="238"/>
      <c r="W72" s="238"/>
      <c r="X72" s="238"/>
      <c r="Y72" s="238"/>
      <c r="Z72" s="238"/>
      <c r="AA72" s="238"/>
      <c r="AB72" s="238"/>
      <c r="AC72" s="238"/>
    </row>
    <row r="73" spans="1:29" s="2" customFormat="1" ht="20.25" hidden="1" customHeight="1" outlineLevel="1">
      <c r="A73" s="172"/>
      <c r="B73" s="217" t="s">
        <v>18</v>
      </c>
      <c r="C73" s="218"/>
      <c r="D73" s="186" t="s">
        <v>16</v>
      </c>
      <c r="E73" s="218"/>
      <c r="F73" s="186" t="s">
        <v>46</v>
      </c>
      <c r="G73" s="199"/>
      <c r="H73" s="199"/>
      <c r="I73" s="193"/>
      <c r="J73" s="194"/>
      <c r="K73" s="174"/>
      <c r="L73" s="238"/>
      <c r="M73" s="247"/>
      <c r="N73" s="247"/>
      <c r="O73" s="247"/>
      <c r="P73" s="247"/>
      <c r="Q73" s="247"/>
      <c r="R73" s="247"/>
      <c r="S73" s="247"/>
      <c r="T73" s="247"/>
      <c r="U73" s="247"/>
      <c r="V73" s="238"/>
      <c r="W73" s="238"/>
      <c r="X73" s="238"/>
      <c r="Y73" s="238"/>
      <c r="Z73" s="238"/>
      <c r="AA73" s="238"/>
      <c r="AB73" s="238"/>
      <c r="AC73" s="238"/>
    </row>
    <row r="74" spans="1:29" s="2" customFormat="1" ht="20.25" hidden="1" customHeight="1" outlineLevel="1">
      <c r="A74" s="172"/>
      <c r="B74" s="200">
        <f>B22*H22</f>
        <v>0</v>
      </c>
      <c r="C74" s="190" t="s">
        <v>17</v>
      </c>
      <c r="D74" s="219">
        <f>B36</f>
        <v>0</v>
      </c>
      <c r="E74" s="190" t="s">
        <v>2</v>
      </c>
      <c r="F74" s="219">
        <f>IF(D74=0,B74,"")</f>
        <v>0</v>
      </c>
      <c r="G74" s="199"/>
      <c r="H74" s="199"/>
      <c r="I74" s="193"/>
      <c r="J74" s="194"/>
      <c r="K74" s="174"/>
      <c r="L74" s="238"/>
      <c r="M74" s="247"/>
      <c r="N74" s="247"/>
      <c r="O74" s="247"/>
      <c r="P74" s="247"/>
      <c r="Q74" s="247"/>
      <c r="R74" s="247"/>
      <c r="S74" s="247"/>
      <c r="T74" s="247"/>
      <c r="U74" s="247"/>
      <c r="V74" s="238"/>
      <c r="W74" s="238"/>
      <c r="X74" s="238"/>
      <c r="Y74" s="238"/>
      <c r="Z74" s="238"/>
      <c r="AA74" s="238"/>
      <c r="AB74" s="238"/>
      <c r="AC74" s="238"/>
    </row>
    <row r="75" spans="1:29" s="2" customFormat="1" ht="20.25" hidden="1" customHeight="1" outlineLevel="1">
      <c r="A75" s="172"/>
      <c r="B75" s="213"/>
      <c r="C75" s="214"/>
      <c r="D75" s="214"/>
      <c r="E75" s="214"/>
      <c r="F75" s="214"/>
      <c r="G75" s="199"/>
      <c r="H75" s="199"/>
      <c r="I75" s="215"/>
      <c r="J75" s="216"/>
      <c r="K75" s="174"/>
      <c r="L75" s="238"/>
      <c r="M75" s="247"/>
      <c r="N75" s="247"/>
      <c r="O75" s="247"/>
      <c r="P75" s="247"/>
      <c r="Q75" s="247"/>
      <c r="R75" s="247"/>
      <c r="S75" s="247"/>
      <c r="T75" s="247"/>
      <c r="U75" s="247"/>
      <c r="V75" s="238"/>
      <c r="W75" s="238"/>
      <c r="X75" s="238"/>
      <c r="Y75" s="238"/>
      <c r="Z75" s="238"/>
      <c r="AA75" s="238"/>
      <c r="AB75" s="238"/>
      <c r="AC75" s="238"/>
    </row>
    <row r="76" spans="1:29" s="2" customFormat="1" ht="20.25" hidden="1" customHeight="1" outlineLevel="1">
      <c r="A76" s="172"/>
      <c r="B76" s="217" t="s">
        <v>46</v>
      </c>
      <c r="C76" s="214"/>
      <c r="D76" s="186" t="s">
        <v>11</v>
      </c>
      <c r="E76" s="214"/>
      <c r="F76" s="186" t="s">
        <v>56</v>
      </c>
      <c r="G76" s="199"/>
      <c r="H76" s="199"/>
      <c r="I76" s="215"/>
      <c r="J76" s="216"/>
      <c r="K76" s="174"/>
      <c r="L76" s="238"/>
      <c r="M76" s="247"/>
      <c r="N76" s="247"/>
      <c r="O76" s="247"/>
      <c r="P76" s="247"/>
      <c r="Q76" s="247"/>
      <c r="R76" s="247"/>
      <c r="S76" s="247"/>
      <c r="T76" s="247"/>
      <c r="U76" s="247"/>
      <c r="V76" s="238"/>
      <c r="W76" s="238"/>
      <c r="X76" s="238"/>
      <c r="Y76" s="238"/>
      <c r="Z76" s="238"/>
      <c r="AA76" s="238"/>
      <c r="AB76" s="238"/>
      <c r="AC76" s="238"/>
    </row>
    <row r="77" spans="1:29" s="2" customFormat="1" ht="20.25" hidden="1" customHeight="1" outlineLevel="1">
      <c r="A77" s="172"/>
      <c r="B77" s="200">
        <f>F74</f>
        <v>0</v>
      </c>
      <c r="C77" s="190" t="s">
        <v>9</v>
      </c>
      <c r="D77" s="201">
        <v>0.3</v>
      </c>
      <c r="E77" s="190" t="s">
        <v>2</v>
      </c>
      <c r="F77" s="202">
        <f>IF(B77="",0,B77*D77)</f>
        <v>0</v>
      </c>
      <c r="G77" s="199"/>
      <c r="H77" s="199"/>
      <c r="I77" s="215"/>
      <c r="J77" s="216"/>
      <c r="K77" s="174"/>
      <c r="L77" s="238"/>
      <c r="M77" s="247"/>
      <c r="N77" s="247"/>
      <c r="O77" s="247"/>
      <c r="P77" s="247"/>
      <c r="Q77" s="247"/>
      <c r="R77" s="247"/>
      <c r="S77" s="247"/>
      <c r="T77" s="247"/>
      <c r="U77" s="247"/>
      <c r="V77" s="238"/>
      <c r="W77" s="238"/>
      <c r="X77" s="238"/>
      <c r="Y77" s="238"/>
      <c r="Z77" s="238"/>
      <c r="AA77" s="238"/>
      <c r="AB77" s="238"/>
      <c r="AC77" s="238"/>
    </row>
    <row r="78" spans="1:29" s="2" customFormat="1" ht="20.25" hidden="1" customHeight="1" outlineLevel="1" thickBot="1">
      <c r="A78" s="172"/>
      <c r="B78" s="227"/>
      <c r="C78" s="228"/>
      <c r="D78" s="228"/>
      <c r="E78" s="228"/>
      <c r="F78" s="228"/>
      <c r="G78" s="228"/>
      <c r="H78" s="228"/>
      <c r="I78" s="229"/>
      <c r="J78" s="216"/>
      <c r="K78" s="174"/>
      <c r="L78" s="238"/>
      <c r="M78" s="247"/>
      <c r="N78" s="247"/>
      <c r="O78" s="247"/>
      <c r="P78" s="247"/>
      <c r="Q78" s="247"/>
      <c r="R78" s="247"/>
      <c r="S78" s="247"/>
      <c r="T78" s="247"/>
      <c r="U78" s="247"/>
      <c r="V78" s="238"/>
      <c r="W78" s="238"/>
      <c r="X78" s="238"/>
      <c r="Y78" s="238"/>
      <c r="Z78" s="238"/>
      <c r="AA78" s="238"/>
      <c r="AB78" s="238"/>
      <c r="AC78" s="238"/>
    </row>
    <row r="79" spans="1:29" s="2" customFormat="1" ht="12" hidden="1" customHeight="1" outlineLevel="1">
      <c r="A79" s="172"/>
      <c r="B79" s="233"/>
      <c r="C79" s="211"/>
      <c r="D79" s="234"/>
      <c r="E79" s="235"/>
      <c r="F79" s="236"/>
      <c r="G79" s="235"/>
      <c r="H79" s="194"/>
      <c r="I79" s="194"/>
      <c r="J79" s="194"/>
      <c r="K79" s="174"/>
      <c r="L79" s="238"/>
      <c r="M79" s="247"/>
      <c r="N79" s="247"/>
      <c r="O79" s="247"/>
      <c r="P79" s="247"/>
      <c r="Q79" s="247"/>
      <c r="R79" s="247"/>
      <c r="S79" s="247"/>
      <c r="T79" s="247"/>
      <c r="U79" s="247"/>
      <c r="V79" s="238"/>
      <c r="W79" s="238"/>
      <c r="X79" s="238"/>
      <c r="Y79" s="238"/>
      <c r="Z79" s="238"/>
      <c r="AA79" s="238"/>
      <c r="AB79" s="238"/>
      <c r="AC79" s="238"/>
    </row>
    <row r="80" spans="1:29" s="2" customFormat="1" ht="14.25" customHeight="1" collapsed="1" thickBot="1">
      <c r="A80" s="269" t="s">
        <v>61</v>
      </c>
      <c r="B80" s="270"/>
      <c r="C80" s="270"/>
      <c r="D80" s="270"/>
      <c r="E80" s="270"/>
      <c r="F80" s="270"/>
      <c r="G80" s="270"/>
      <c r="H80" s="270"/>
      <c r="I80" s="270"/>
      <c r="J80" s="270"/>
      <c r="K80" s="271"/>
      <c r="L80" s="238"/>
      <c r="M80" s="247"/>
      <c r="N80" s="247"/>
      <c r="O80" s="247"/>
      <c r="P80" s="247"/>
      <c r="Q80" s="247"/>
      <c r="R80" s="247"/>
      <c r="S80" s="247"/>
      <c r="T80" s="247"/>
      <c r="U80" s="247"/>
      <c r="V80" s="238"/>
      <c r="W80" s="238"/>
      <c r="X80" s="238"/>
      <c r="Y80" s="238"/>
      <c r="Z80" s="238"/>
      <c r="AA80" s="238"/>
      <c r="AB80" s="238"/>
      <c r="AC80" s="238"/>
    </row>
    <row r="81" spans="1:29" s="2" customFormat="1" ht="11.25" customHeight="1" thickBot="1">
      <c r="A81" s="167"/>
      <c r="B81" s="167"/>
      <c r="C81" s="167"/>
      <c r="D81" s="167"/>
      <c r="E81" s="167"/>
      <c r="F81" s="167"/>
      <c r="G81" s="167"/>
      <c r="H81" s="167"/>
      <c r="I81" s="168"/>
      <c r="J81" s="168"/>
      <c r="K81" s="169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</row>
    <row r="82" spans="1:29" s="2" customFormat="1" ht="20.25">
      <c r="A82" s="12" t="s">
        <v>39</v>
      </c>
      <c r="B82" s="249" t="s">
        <v>7</v>
      </c>
      <c r="C82" s="249"/>
      <c r="D82" s="249"/>
      <c r="E82" s="249"/>
      <c r="F82" s="249"/>
      <c r="G82" s="249"/>
      <c r="H82" s="249"/>
      <c r="I82" s="127"/>
      <c r="J82" s="127"/>
      <c r="K82" s="39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</row>
    <row r="83" spans="1:29" s="2" customFormat="1" ht="9" customHeight="1">
      <c r="A83" s="16"/>
      <c r="B83" s="113"/>
      <c r="C83" s="113"/>
      <c r="D83" s="113"/>
      <c r="E83" s="113"/>
      <c r="F83" s="113"/>
      <c r="G83" s="113"/>
      <c r="H83" s="113"/>
      <c r="I83" s="113"/>
      <c r="J83" s="113"/>
      <c r="K83" s="19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</row>
    <row r="84" spans="1:29" s="2" customFormat="1" ht="42.75" customHeight="1">
      <c r="A84" s="16"/>
      <c r="B84" s="20" t="s">
        <v>6</v>
      </c>
      <c r="C84" s="37"/>
      <c r="D84" s="20" t="s">
        <v>52</v>
      </c>
      <c r="E84" s="114"/>
      <c r="F84" s="20" t="s">
        <v>58</v>
      </c>
      <c r="G84" s="114"/>
      <c r="H84" s="115" t="s">
        <v>48</v>
      </c>
      <c r="I84" s="37"/>
      <c r="J84" s="37"/>
      <c r="K84" s="19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</row>
    <row r="85" spans="1:29" s="2" customFormat="1" ht="15.75" customHeight="1">
      <c r="A85" s="16"/>
      <c r="B85" s="116" t="s">
        <v>5</v>
      </c>
      <c r="C85" s="37"/>
      <c r="D85" s="116" t="s">
        <v>5</v>
      </c>
      <c r="E85" s="114"/>
      <c r="F85" s="117" t="s">
        <v>4</v>
      </c>
      <c r="G85" s="114"/>
      <c r="H85" s="260" t="e">
        <f>B86+D86+F86</f>
        <v>#DIV/0!</v>
      </c>
      <c r="I85" s="37"/>
      <c r="J85" s="37"/>
      <c r="K85" s="19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</row>
    <row r="86" spans="1:29" s="2" customFormat="1" ht="20.25" customHeight="1">
      <c r="A86" s="16"/>
      <c r="B86" s="118" t="e">
        <f>J22</f>
        <v>#DIV/0!</v>
      </c>
      <c r="C86" s="119" t="s">
        <v>3</v>
      </c>
      <c r="D86" s="118">
        <f>J28</f>
        <v>0</v>
      </c>
      <c r="E86" s="119" t="s">
        <v>3</v>
      </c>
      <c r="F86" s="126">
        <f>F54+F68+F77</f>
        <v>0</v>
      </c>
      <c r="G86" s="119" t="s">
        <v>2</v>
      </c>
      <c r="H86" s="261"/>
      <c r="I86" s="37"/>
      <c r="J86" s="37"/>
      <c r="K86" s="19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</row>
    <row r="87" spans="1:29" s="2" customFormat="1" ht="20.25" customHeight="1">
      <c r="A87" s="16"/>
      <c r="B87" s="120"/>
      <c r="C87" s="121"/>
      <c r="D87" s="120"/>
      <c r="E87" s="119"/>
      <c r="F87" s="122"/>
      <c r="G87" s="37"/>
      <c r="H87" s="37"/>
      <c r="I87" s="37"/>
      <c r="J87" s="37"/>
      <c r="K87" s="19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</row>
    <row r="88" spans="1:29" s="2" customFormat="1" ht="52.5" customHeight="1">
      <c r="A88" s="16"/>
      <c r="B88" s="250" t="s">
        <v>1</v>
      </c>
      <c r="C88" s="250"/>
      <c r="D88" s="250"/>
      <c r="E88" s="250"/>
      <c r="F88" s="250"/>
      <c r="G88" s="250"/>
      <c r="H88" s="250"/>
      <c r="I88" s="250"/>
      <c r="J88" s="128"/>
      <c r="K88" s="19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</row>
    <row r="89" spans="1:29" s="2" customFormat="1" ht="12.75" customHeight="1" thickBot="1">
      <c r="A89" s="32"/>
      <c r="B89" s="33"/>
      <c r="C89" s="33"/>
      <c r="D89" s="33"/>
      <c r="E89" s="33"/>
      <c r="F89" s="33"/>
      <c r="G89" s="33"/>
      <c r="H89" s="33"/>
      <c r="I89" s="33"/>
      <c r="J89" s="33"/>
      <c r="K89" s="35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</row>
    <row r="90" spans="1:29" s="2" customFormat="1" ht="8.2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</row>
    <row r="91" spans="1:29" ht="20.25" customHeight="1">
      <c r="A91" s="251" t="s">
        <v>0</v>
      </c>
      <c r="B91" s="251"/>
      <c r="C91" s="251"/>
      <c r="D91" s="251"/>
      <c r="E91" s="251"/>
      <c r="F91" s="251"/>
      <c r="G91" s="251"/>
      <c r="H91" s="251"/>
      <c r="I91" s="251"/>
      <c r="J91" s="251"/>
      <c r="K91" s="251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</row>
    <row r="92" spans="1:29">
      <c r="A92" s="246"/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</row>
    <row r="93" spans="1:29">
      <c r="A93" s="246"/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</row>
    <row r="94" spans="1:29">
      <c r="A94" s="246"/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</row>
    <row r="95" spans="1:29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</row>
    <row r="96" spans="1:29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</row>
    <row r="97" spans="1:29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</row>
    <row r="98" spans="1:29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</row>
    <row r="99" spans="1:29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</row>
    <row r="100" spans="1:29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</row>
    <row r="101" spans="1:29">
      <c r="A101" s="237"/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</row>
    <row r="102" spans="1:29">
      <c r="A102" s="237"/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</row>
    <row r="103" spans="1:29">
      <c r="A103" s="237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</row>
    <row r="104" spans="1:29">
      <c r="A104" s="237"/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</row>
    <row r="105" spans="1:29">
      <c r="A105" s="237"/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</row>
    <row r="106" spans="1:29">
      <c r="A106" s="237"/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</row>
    <row r="107" spans="1:29">
      <c r="A107" s="237"/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</row>
    <row r="108" spans="1:29">
      <c r="A108" s="237"/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</row>
    <row r="109" spans="1:29">
      <c r="A109" s="237"/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</row>
    <row r="110" spans="1:29">
      <c r="A110" s="237"/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</row>
    <row r="111" spans="1:29">
      <c r="A111" s="237"/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</row>
    <row r="112" spans="1:29">
      <c r="A112" s="237"/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</row>
    <row r="113" spans="1:29">
      <c r="A113" s="237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</row>
    <row r="114" spans="1:29">
      <c r="A114" s="237"/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</row>
    <row r="115" spans="1:29">
      <c r="A115" s="237"/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</row>
    <row r="116" spans="1:29">
      <c r="A116" s="237"/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</row>
    <row r="117" spans="1:29">
      <c r="A117" s="237"/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</row>
    <row r="118" spans="1:29">
      <c r="A118" s="237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</row>
    <row r="119" spans="1:29">
      <c r="A119" s="237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</row>
    <row r="120" spans="1:29">
      <c r="A120" s="237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</row>
    <row r="121" spans="1:29">
      <c r="A121" s="237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</row>
    <row r="122" spans="1:29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</row>
    <row r="123" spans="1:29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</row>
    <row r="124" spans="1:29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</row>
    <row r="125" spans="1:29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</row>
    <row r="126" spans="1:29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</row>
    <row r="127" spans="1:29">
      <c r="A127" s="237"/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</row>
    <row r="128" spans="1:29">
      <c r="A128" s="237"/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</row>
    <row r="129" spans="1:29">
      <c r="A129" s="237"/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</row>
    <row r="130" spans="1:29">
      <c r="A130" s="237"/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</row>
    <row r="131" spans="1:29">
      <c r="A131" s="237"/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</row>
    <row r="132" spans="1:29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</row>
    <row r="133" spans="1:29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</row>
    <row r="134" spans="1:29">
      <c r="A134" s="237"/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</row>
    <row r="135" spans="1:29">
      <c r="A135" s="237"/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</row>
  </sheetData>
  <sheetProtection algorithmName="SHA-512" hashValue="ACp6wTSG0lofaf7ULoBwwrkb2AxICQfSZOrWxrvm2o0iMMpqcGUDwHClit0cLpf5zQVJCkbfvXoz4PLDOMRzXg==" saltValue="mU51s0iNuRwWsj9jjpkoGQ==" spinCount="100000" sheet="1" formatRows="0" selectLockedCells="1"/>
  <mergeCells count="12">
    <mergeCell ref="B88:I88"/>
    <mergeCell ref="A91:K91"/>
    <mergeCell ref="A1:K1"/>
    <mergeCell ref="B33:I33"/>
    <mergeCell ref="B57:I57"/>
    <mergeCell ref="B82:H82"/>
    <mergeCell ref="B40:I40"/>
    <mergeCell ref="F35:I36"/>
    <mergeCell ref="E65:G65"/>
    <mergeCell ref="H85:H86"/>
    <mergeCell ref="B71:I71"/>
    <mergeCell ref="A80:K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0" orientation="portrait" horizontalDpi="300" verticalDpi="300" r:id="rId1"/>
  <headerFooter alignWithMargins="0">
    <oddFooter>&amp;L&amp;8CB - SERVICE AFC - CAF DE LA GIRONDE</oddFooter>
  </headerFooter>
  <rowBreaks count="1" manualBreakCount="1">
    <brk id="30" max="16383" man="1"/>
  </rowBreaks>
  <ignoredErrors>
    <ignoredError sqref="F86" evalError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7E48-CBA4-434B-99D9-10F416F17E50}">
  <dimension ref="A1:IW135"/>
  <sheetViews>
    <sheetView showGridLines="0" zoomScaleNormal="100" zoomScaleSheetLayoutView="90" workbookViewId="0">
      <selection activeCell="B8" sqref="B8"/>
    </sheetView>
  </sheetViews>
  <sheetFormatPr baseColWidth="10" defaultRowHeight="11.25" outlineLevelRow="1"/>
  <cols>
    <col min="1" max="1" width="2.710937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19.42578125" style="1" customWidth="1"/>
    <col min="11" max="11" width="2.7109375" style="1" customWidth="1"/>
    <col min="12" max="16384" width="11.42578125" style="1"/>
  </cols>
  <sheetData>
    <row r="1" spans="1:29" ht="75.75" customHeight="1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</row>
    <row r="2" spans="1:29" ht="24" customHeight="1">
      <c r="A2" s="8"/>
      <c r="B2" s="9"/>
      <c r="C2" s="9"/>
      <c r="D2" s="9"/>
      <c r="E2" s="9"/>
      <c r="F2" s="9"/>
      <c r="G2" s="9"/>
      <c r="H2" s="9"/>
      <c r="I2" s="9"/>
      <c r="J2" s="9"/>
      <c r="K2" s="10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</row>
    <row r="3" spans="1:29" ht="27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0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</row>
    <row r="4" spans="1:29" ht="18" customHeight="1" thickBot="1">
      <c r="A4" s="10"/>
      <c r="B4" s="11"/>
      <c r="C4" s="11"/>
      <c r="D4" s="11"/>
      <c r="E4" s="11"/>
      <c r="F4" s="11"/>
      <c r="G4" s="11"/>
      <c r="H4" s="11"/>
      <c r="I4" s="11"/>
      <c r="J4" s="11"/>
      <c r="K4" s="10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</row>
    <row r="5" spans="1:29" s="2" customFormat="1" ht="18.75">
      <c r="A5" s="12" t="s">
        <v>38</v>
      </c>
      <c r="B5" s="13" t="s">
        <v>37</v>
      </c>
      <c r="C5" s="14"/>
      <c r="D5" s="14"/>
      <c r="E5" s="14"/>
      <c r="F5" s="14"/>
      <c r="G5" s="14"/>
      <c r="H5" s="14"/>
      <c r="I5" s="14"/>
      <c r="J5" s="14"/>
      <c r="K5" s="15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</row>
    <row r="6" spans="1:29" s="2" customFormat="1" ht="12">
      <c r="A6" s="16"/>
      <c r="B6" s="17"/>
      <c r="C6" s="17"/>
      <c r="D6" s="17"/>
      <c r="E6" s="17"/>
      <c r="F6" s="17"/>
      <c r="G6" s="18"/>
      <c r="H6" s="18"/>
      <c r="I6" s="18"/>
      <c r="J6" s="18"/>
      <c r="K6" s="19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</row>
    <row r="7" spans="1:29" s="2" customFormat="1" ht="41.25" customHeight="1">
      <c r="A7" s="16"/>
      <c r="B7" s="20" t="s">
        <v>59</v>
      </c>
      <c r="C7" s="21"/>
      <c r="D7" s="20" t="s">
        <v>53</v>
      </c>
      <c r="E7" s="21"/>
      <c r="F7" s="21" t="s">
        <v>33</v>
      </c>
      <c r="G7" s="18"/>
      <c r="H7" s="18"/>
      <c r="I7" s="18"/>
      <c r="J7" s="18"/>
      <c r="K7" s="19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</row>
    <row r="8" spans="1:29" s="2" customFormat="1" ht="20.25" customHeight="1" thickBot="1">
      <c r="A8" s="16"/>
      <c r="B8" s="6"/>
      <c r="C8" s="22" t="s">
        <v>35</v>
      </c>
      <c r="D8" s="5"/>
      <c r="E8" s="22" t="s">
        <v>2</v>
      </c>
      <c r="F8" s="55" t="e">
        <f>B8/D8</f>
        <v>#DIV/0!</v>
      </c>
      <c r="G8" s="24"/>
      <c r="H8" s="18"/>
      <c r="I8" s="18"/>
      <c r="J8" s="18"/>
      <c r="K8" s="19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</row>
    <row r="9" spans="1:29" s="2" customFormat="1" ht="11.25" customHeight="1">
      <c r="A9" s="16"/>
      <c r="B9" s="25"/>
      <c r="C9" s="22"/>
      <c r="D9" s="26"/>
      <c r="E9" s="22"/>
      <c r="F9" s="25"/>
      <c r="G9" s="24"/>
      <c r="H9" s="18"/>
      <c r="I9" s="18"/>
      <c r="J9" s="18"/>
      <c r="K9" s="19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</row>
    <row r="10" spans="1:29" s="2" customFormat="1" ht="14.1" customHeight="1">
      <c r="A10" s="16"/>
      <c r="B10" s="27" t="s">
        <v>34</v>
      </c>
      <c r="C10" s="24"/>
      <c r="D10" s="18"/>
      <c r="E10" s="24"/>
      <c r="F10" s="18"/>
      <c r="G10" s="24"/>
      <c r="H10" s="18"/>
      <c r="I10" s="18"/>
      <c r="J10" s="18"/>
      <c r="K10" s="19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</row>
    <row r="11" spans="1:29" s="2" customFormat="1" ht="14.1" customHeight="1">
      <c r="A11" s="16"/>
      <c r="B11" s="28" t="s">
        <v>33</v>
      </c>
      <c r="C11" s="28"/>
      <c r="D11" s="28" t="s">
        <v>30</v>
      </c>
      <c r="E11" s="28"/>
      <c r="F11" s="28" t="s">
        <v>29</v>
      </c>
      <c r="G11" s="24"/>
      <c r="H11" s="18"/>
      <c r="I11" s="18"/>
      <c r="J11" s="18"/>
      <c r="K11" s="19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</row>
    <row r="12" spans="1:29" s="2" customFormat="1" ht="20.25" customHeight="1">
      <c r="A12" s="16"/>
      <c r="B12" s="55" t="e">
        <f>IF(F8&gt;3.14," ",F8)</f>
        <v>#DIV/0!</v>
      </c>
      <c r="C12" s="22" t="s">
        <v>9</v>
      </c>
      <c r="D12" s="29">
        <v>0.3</v>
      </c>
      <c r="E12" s="22" t="s">
        <v>2</v>
      </c>
      <c r="F12" s="55" t="e">
        <f>IF(B12=" "," ",B12*D12)</f>
        <v>#DIV/0!</v>
      </c>
      <c r="G12" s="24"/>
      <c r="H12" s="18"/>
      <c r="I12" s="18"/>
      <c r="J12" s="18"/>
      <c r="K12" s="19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</row>
    <row r="13" spans="1:29" s="2" customFormat="1" ht="11.25" customHeight="1">
      <c r="A13" s="16"/>
      <c r="B13" s="30"/>
      <c r="C13" s="24"/>
      <c r="D13" s="18"/>
      <c r="E13" s="18"/>
      <c r="F13" s="18"/>
      <c r="G13" s="24"/>
      <c r="H13" s="18"/>
      <c r="I13" s="18"/>
      <c r="J13" s="18"/>
      <c r="K13" s="19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</row>
    <row r="14" spans="1:29" s="2" customFormat="1" ht="14.1" customHeight="1">
      <c r="A14" s="16"/>
      <c r="B14" s="27" t="s">
        <v>32</v>
      </c>
      <c r="C14" s="24"/>
      <c r="D14" s="18"/>
      <c r="E14" s="24"/>
      <c r="F14" s="18"/>
      <c r="G14" s="24"/>
      <c r="H14" s="18"/>
      <c r="I14" s="18"/>
      <c r="J14" s="18"/>
      <c r="K14" s="19"/>
      <c r="L14" s="238"/>
      <c r="M14" s="239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</row>
    <row r="15" spans="1:29" s="2" customFormat="1" ht="14.1" customHeight="1">
      <c r="A15" s="16"/>
      <c r="B15" s="28" t="s">
        <v>31</v>
      </c>
      <c r="C15" s="28"/>
      <c r="D15" s="28" t="s">
        <v>30</v>
      </c>
      <c r="E15" s="28"/>
      <c r="F15" s="28" t="s">
        <v>29</v>
      </c>
      <c r="G15" s="24"/>
      <c r="H15" s="18"/>
      <c r="I15" s="18"/>
      <c r="J15" s="18"/>
      <c r="K15" s="19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</row>
    <row r="16" spans="1:29" s="2" customFormat="1" ht="20.25" customHeight="1">
      <c r="A16" s="16"/>
      <c r="B16" s="55" t="e">
        <f>IF(F8&lt;3.14," ",3.14)</f>
        <v>#DIV/0!</v>
      </c>
      <c r="C16" s="22" t="s">
        <v>9</v>
      </c>
      <c r="D16" s="29">
        <v>0.3</v>
      </c>
      <c r="E16" s="22" t="s">
        <v>2</v>
      </c>
      <c r="F16" s="55" t="e">
        <f>IF(B16=" "," ",0.94)</f>
        <v>#DIV/0!</v>
      </c>
      <c r="G16" s="24"/>
      <c r="H16" s="31"/>
      <c r="I16" s="31"/>
      <c r="J16" s="31"/>
      <c r="K16" s="19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</row>
    <row r="17" spans="1:29" s="2" customFormat="1" ht="12" thickBot="1">
      <c r="A17" s="32"/>
      <c r="B17" s="33"/>
      <c r="C17" s="34"/>
      <c r="D17" s="33"/>
      <c r="E17" s="34"/>
      <c r="F17" s="33"/>
      <c r="G17" s="34"/>
      <c r="H17" s="33"/>
      <c r="I17" s="33"/>
      <c r="J17" s="33"/>
      <c r="K17" s="35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</row>
    <row r="18" spans="1:29" s="2" customFormat="1" ht="12" customHeight="1" thickBot="1">
      <c r="A18" s="36"/>
      <c r="B18" s="37"/>
      <c r="C18" s="38"/>
      <c r="D18" s="37"/>
      <c r="E18" s="38"/>
      <c r="F18" s="37"/>
      <c r="G18" s="38"/>
      <c r="H18" s="37"/>
      <c r="I18" s="37"/>
      <c r="J18" s="37"/>
      <c r="K18" s="37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</row>
    <row r="19" spans="1:29" s="2" customFormat="1" ht="18.75">
      <c r="A19" s="12" t="s">
        <v>28</v>
      </c>
      <c r="B19" s="13" t="s">
        <v>47</v>
      </c>
      <c r="C19" s="14"/>
      <c r="D19" s="14"/>
      <c r="E19" s="14"/>
      <c r="F19" s="14"/>
      <c r="G19" s="14"/>
      <c r="H19" s="14"/>
      <c r="I19" s="14"/>
      <c r="J19" s="14"/>
      <c r="K19" s="39"/>
      <c r="L19" s="238"/>
      <c r="M19" s="238"/>
      <c r="N19" s="238"/>
      <c r="O19" s="240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</row>
    <row r="20" spans="1:29" s="2" customFormat="1" ht="9" customHeight="1">
      <c r="A20" s="16"/>
      <c r="B20" s="18"/>
      <c r="C20" s="24"/>
      <c r="D20" s="18"/>
      <c r="E20" s="24"/>
      <c r="F20" s="18"/>
      <c r="G20" s="24"/>
      <c r="H20" s="18"/>
      <c r="I20" s="18"/>
      <c r="J20" s="18"/>
      <c r="K20" s="19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</row>
    <row r="21" spans="1:29" s="2" customFormat="1" ht="45.75" customHeight="1">
      <c r="A21" s="16"/>
      <c r="B21" s="20" t="s">
        <v>19</v>
      </c>
      <c r="C21" s="24"/>
      <c r="D21" s="21" t="s">
        <v>60</v>
      </c>
      <c r="E21" s="24"/>
      <c r="F21" s="21" t="s">
        <v>30</v>
      </c>
      <c r="G21" s="24"/>
      <c r="H21" s="20" t="s">
        <v>62</v>
      </c>
      <c r="I21" s="24"/>
      <c r="J21" s="21" t="s">
        <v>6</v>
      </c>
      <c r="K21" s="19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</row>
    <row r="22" spans="1:29" s="2" customFormat="1" ht="20.25" customHeight="1" thickBot="1">
      <c r="A22" s="16"/>
      <c r="B22" s="40">
        <f>D8</f>
        <v>0</v>
      </c>
      <c r="C22" s="22" t="s">
        <v>9</v>
      </c>
      <c r="D22" s="55" t="e">
        <f>IF($F$12&lt;3.14,$B$12,$B$16)</f>
        <v>#DIV/0!</v>
      </c>
      <c r="E22" s="22" t="s">
        <v>9</v>
      </c>
      <c r="F22" s="29">
        <v>0.3</v>
      </c>
      <c r="G22" s="22" t="s">
        <v>9</v>
      </c>
      <c r="H22" s="4"/>
      <c r="I22" s="22" t="s">
        <v>2</v>
      </c>
      <c r="J22" s="41" t="e">
        <f>B22*D22*H22*F22</f>
        <v>#DIV/0!</v>
      </c>
      <c r="K22" s="19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</row>
    <row r="23" spans="1:29" s="2" customFormat="1" ht="9" customHeight="1" thickBot="1">
      <c r="A23" s="32"/>
      <c r="B23" s="42"/>
      <c r="C23" s="43"/>
      <c r="D23" s="44"/>
      <c r="E23" s="45"/>
      <c r="F23" s="46"/>
      <c r="G23" s="45"/>
      <c r="H23" s="47"/>
      <c r="I23" s="47"/>
      <c r="J23" s="47"/>
      <c r="K23" s="35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</row>
    <row r="24" spans="1:29" s="2" customFormat="1" ht="12" customHeight="1" thickBot="1">
      <c r="A24" s="48"/>
      <c r="B24" s="49"/>
      <c r="C24" s="50"/>
      <c r="D24" s="26"/>
      <c r="E24" s="22"/>
      <c r="F24" s="25"/>
      <c r="G24" s="22"/>
      <c r="H24" s="51"/>
      <c r="I24" s="51"/>
      <c r="J24" s="51"/>
      <c r="K24" s="37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</row>
    <row r="25" spans="1:29" s="2" customFormat="1" ht="18.75">
      <c r="A25" s="52" t="s">
        <v>26</v>
      </c>
      <c r="B25" s="13" t="s">
        <v>51</v>
      </c>
      <c r="C25" s="14"/>
      <c r="D25" s="14"/>
      <c r="E25" s="14"/>
      <c r="F25" s="14"/>
      <c r="G25" s="14"/>
      <c r="H25" s="14"/>
      <c r="I25" s="14"/>
      <c r="J25" s="14"/>
      <c r="K25" s="39"/>
      <c r="L25" s="238"/>
      <c r="M25" s="238"/>
      <c r="N25" s="238"/>
      <c r="O25" s="240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</row>
    <row r="26" spans="1:29" s="2" customFormat="1" ht="9" customHeight="1">
      <c r="A26" s="16"/>
      <c r="B26" s="18"/>
      <c r="C26" s="24"/>
      <c r="D26" s="18"/>
      <c r="E26" s="24"/>
      <c r="F26" s="18"/>
      <c r="G26" s="24"/>
      <c r="H26" s="18"/>
      <c r="I26" s="18"/>
      <c r="J26" s="18"/>
      <c r="K26" s="19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</row>
    <row r="27" spans="1:29" s="2" customFormat="1" ht="41.25" customHeight="1">
      <c r="A27" s="16"/>
      <c r="B27" s="20" t="s">
        <v>57</v>
      </c>
      <c r="C27" s="24"/>
      <c r="D27" s="21" t="s">
        <v>49</v>
      </c>
      <c r="E27" s="53"/>
      <c r="F27" s="54"/>
      <c r="G27" s="37"/>
      <c r="H27" s="37"/>
      <c r="I27" s="24"/>
      <c r="J27" s="20" t="s">
        <v>52</v>
      </c>
      <c r="K27" s="19"/>
      <c r="L27" s="238"/>
      <c r="M27" s="247"/>
      <c r="N27" s="247"/>
      <c r="O27" s="247"/>
      <c r="P27" s="247"/>
      <c r="Q27" s="247"/>
      <c r="R27" s="247"/>
      <c r="S27" s="247"/>
      <c r="T27" s="247"/>
      <c r="U27" s="247"/>
      <c r="V27" s="238"/>
      <c r="W27" s="238"/>
      <c r="X27" s="238"/>
      <c r="Y27" s="238"/>
      <c r="Z27" s="238"/>
      <c r="AA27" s="238"/>
      <c r="AB27" s="238"/>
      <c r="AC27" s="238"/>
    </row>
    <row r="28" spans="1:29" s="2" customFormat="1" ht="20.25" customHeight="1" thickBot="1">
      <c r="A28" s="16"/>
      <c r="B28" s="5"/>
      <c r="C28" s="22" t="s">
        <v>9</v>
      </c>
      <c r="D28" s="55">
        <v>3.9</v>
      </c>
      <c r="E28" s="56"/>
      <c r="F28" s="57"/>
      <c r="G28" s="37"/>
      <c r="H28" s="37"/>
      <c r="I28" s="22" t="s">
        <v>2</v>
      </c>
      <c r="J28" s="41">
        <f>B28*D28</f>
        <v>0</v>
      </c>
      <c r="K28" s="19"/>
      <c r="L28" s="238"/>
      <c r="M28" s="247"/>
      <c r="N28" s="247"/>
      <c r="O28" s="247"/>
      <c r="P28" s="247"/>
      <c r="Q28" s="247"/>
      <c r="R28" s="247"/>
      <c r="S28" s="247"/>
      <c r="T28" s="247"/>
      <c r="U28" s="247"/>
      <c r="V28" s="238"/>
      <c r="W28" s="238"/>
      <c r="X28" s="238"/>
      <c r="Y28" s="238"/>
      <c r="Z28" s="238"/>
      <c r="AA28" s="238"/>
      <c r="AB28" s="238"/>
      <c r="AC28" s="238"/>
    </row>
    <row r="29" spans="1:29" s="2" customFormat="1" ht="9" customHeight="1" thickBot="1">
      <c r="A29" s="32"/>
      <c r="B29" s="42"/>
      <c r="C29" s="43"/>
      <c r="D29" s="44"/>
      <c r="E29" s="45"/>
      <c r="F29" s="46"/>
      <c r="G29" s="45"/>
      <c r="H29" s="47"/>
      <c r="I29" s="47"/>
      <c r="J29" s="47"/>
      <c r="K29" s="35"/>
      <c r="L29" s="238"/>
      <c r="M29" s="247"/>
      <c r="N29" s="247"/>
      <c r="O29" s="247"/>
      <c r="P29" s="247"/>
      <c r="Q29" s="247"/>
      <c r="R29" s="247"/>
      <c r="S29" s="247"/>
      <c r="T29" s="247"/>
      <c r="U29" s="247"/>
      <c r="V29" s="238"/>
      <c r="W29" s="238"/>
      <c r="X29" s="238"/>
      <c r="Y29" s="238"/>
      <c r="Z29" s="238"/>
      <c r="AA29" s="238"/>
      <c r="AB29" s="238"/>
      <c r="AC29" s="238"/>
    </row>
    <row r="30" spans="1:29" s="2" customFormat="1" ht="12" customHeight="1" thickBot="1">
      <c r="A30" s="58"/>
      <c r="B30" s="49"/>
      <c r="C30" s="50"/>
      <c r="D30" s="26"/>
      <c r="E30" s="22"/>
      <c r="F30" s="25"/>
      <c r="G30" s="22"/>
      <c r="H30" s="51"/>
      <c r="I30" s="51"/>
      <c r="J30" s="51"/>
      <c r="K30" s="37"/>
      <c r="L30" s="238"/>
      <c r="M30" s="247"/>
      <c r="N30" s="247"/>
      <c r="O30" s="247"/>
      <c r="P30" s="247"/>
      <c r="Q30" s="247"/>
      <c r="R30" s="247"/>
      <c r="S30" s="247"/>
      <c r="T30" s="247"/>
      <c r="U30" s="247"/>
      <c r="V30" s="238"/>
      <c r="W30" s="238"/>
      <c r="X30" s="238"/>
      <c r="Y30" s="238"/>
      <c r="Z30" s="238"/>
      <c r="AA30" s="238"/>
      <c r="AB30" s="238"/>
      <c r="AC30" s="238"/>
    </row>
    <row r="31" spans="1:29" s="2" customFormat="1" ht="18.75">
      <c r="A31" s="12" t="s">
        <v>8</v>
      </c>
      <c r="B31" s="13" t="s">
        <v>25</v>
      </c>
      <c r="C31" s="14"/>
      <c r="D31" s="14"/>
      <c r="E31" s="14"/>
      <c r="F31" s="14"/>
      <c r="G31" s="14"/>
      <c r="H31" s="14"/>
      <c r="I31" s="14"/>
      <c r="J31" s="14"/>
      <c r="K31" s="39"/>
      <c r="L31" s="238"/>
      <c r="M31" s="247"/>
      <c r="N31" s="247"/>
      <c r="O31" s="247"/>
      <c r="P31" s="247"/>
      <c r="Q31" s="247"/>
      <c r="R31" s="247"/>
      <c r="S31" s="247"/>
      <c r="T31" s="247"/>
      <c r="U31" s="247"/>
      <c r="V31" s="238"/>
      <c r="W31" s="238"/>
      <c r="X31" s="238"/>
      <c r="Y31" s="238"/>
      <c r="Z31" s="238"/>
      <c r="AA31" s="238"/>
      <c r="AB31" s="238"/>
      <c r="AC31" s="238"/>
    </row>
    <row r="32" spans="1:29" s="2" customFormat="1" ht="20.25" customHeight="1" thickBot="1">
      <c r="A32" s="16"/>
      <c r="B32" s="59"/>
      <c r="C32" s="60"/>
      <c r="D32" s="59"/>
      <c r="E32" s="60"/>
      <c r="F32" s="59"/>
      <c r="G32" s="60"/>
      <c r="H32" s="58"/>
      <c r="I32" s="58"/>
      <c r="J32" s="58"/>
      <c r="K32" s="19"/>
      <c r="L32" s="238"/>
      <c r="M32" s="247"/>
      <c r="N32" s="247"/>
      <c r="O32" s="247"/>
      <c r="P32" s="247"/>
      <c r="Q32" s="247"/>
      <c r="R32" s="247"/>
      <c r="S32" s="247"/>
      <c r="T32" s="247"/>
      <c r="U32" s="247"/>
      <c r="V32" s="238"/>
      <c r="W32" s="238"/>
      <c r="X32" s="238"/>
      <c r="Y32" s="238"/>
      <c r="Z32" s="238"/>
      <c r="AA32" s="238"/>
      <c r="AB32" s="238"/>
      <c r="AC32" s="238"/>
    </row>
    <row r="33" spans="1:257" s="2" customFormat="1" ht="20.25" customHeight="1">
      <c r="A33" s="16"/>
      <c r="B33" s="253" t="s">
        <v>41</v>
      </c>
      <c r="C33" s="254"/>
      <c r="D33" s="254"/>
      <c r="E33" s="254"/>
      <c r="F33" s="254"/>
      <c r="G33" s="254"/>
      <c r="H33" s="254"/>
      <c r="I33" s="255"/>
      <c r="J33" s="166"/>
      <c r="K33" s="19"/>
      <c r="L33" s="238"/>
      <c r="M33" s="248"/>
      <c r="N33" s="247"/>
      <c r="O33" s="247"/>
      <c r="P33" s="247"/>
      <c r="Q33" s="247"/>
      <c r="R33" s="247"/>
      <c r="S33" s="247"/>
      <c r="T33" s="247"/>
      <c r="U33" s="247"/>
      <c r="V33" s="238"/>
      <c r="W33" s="238"/>
      <c r="X33" s="238"/>
      <c r="Y33" s="238"/>
      <c r="Z33" s="238"/>
      <c r="AA33" s="238"/>
      <c r="AB33" s="238"/>
      <c r="AC33" s="238"/>
    </row>
    <row r="34" spans="1:257" s="2" customFormat="1" ht="9.75" customHeight="1">
      <c r="A34" s="16"/>
      <c r="B34" s="61"/>
      <c r="C34" s="60"/>
      <c r="D34" s="59"/>
      <c r="E34" s="60"/>
      <c r="F34" s="59"/>
      <c r="G34" s="60"/>
      <c r="H34" s="58"/>
      <c r="I34" s="62"/>
      <c r="J34" s="58"/>
      <c r="K34" s="19"/>
      <c r="L34" s="238"/>
      <c r="M34" s="248"/>
      <c r="N34" s="248"/>
      <c r="O34" s="248"/>
      <c r="P34" s="248"/>
      <c r="Q34" s="248"/>
      <c r="R34" s="248"/>
      <c r="S34" s="248"/>
      <c r="T34" s="248"/>
      <c r="U34" s="248"/>
      <c r="V34" s="238"/>
      <c r="W34" s="238"/>
      <c r="X34" s="238"/>
      <c r="Y34" s="238"/>
      <c r="Z34" s="238"/>
      <c r="AA34" s="238"/>
      <c r="AB34" s="238"/>
      <c r="AC34" s="238"/>
    </row>
    <row r="35" spans="1:257" s="2" customFormat="1" ht="45" customHeight="1">
      <c r="A35" s="16"/>
      <c r="B35" s="63" t="s">
        <v>16</v>
      </c>
      <c r="C35" s="64"/>
      <c r="D35" s="65" t="s">
        <v>11</v>
      </c>
      <c r="E35" s="66"/>
      <c r="F35" s="256" t="s">
        <v>42</v>
      </c>
      <c r="G35" s="257"/>
      <c r="H35" s="257"/>
      <c r="I35" s="258"/>
      <c r="J35" s="129"/>
      <c r="K35" s="19"/>
      <c r="L35" s="238"/>
      <c r="M35" s="248"/>
      <c r="N35" s="247"/>
      <c r="O35" s="247"/>
      <c r="P35" s="247"/>
      <c r="Q35" s="247"/>
      <c r="R35" s="247"/>
      <c r="S35" s="247"/>
      <c r="T35" s="247"/>
      <c r="U35" s="247"/>
      <c r="V35" s="238"/>
      <c r="W35" s="238"/>
      <c r="X35" s="238"/>
      <c r="Y35" s="238"/>
      <c r="Z35" s="238"/>
      <c r="AA35" s="238"/>
      <c r="AB35" s="238"/>
      <c r="AC35" s="238"/>
    </row>
    <row r="36" spans="1:257" s="2" customFormat="1" ht="20.25" customHeight="1" thickBot="1">
      <c r="A36" s="16"/>
      <c r="B36" s="7"/>
      <c r="C36" s="66"/>
      <c r="D36" s="3"/>
      <c r="E36" s="66"/>
      <c r="F36" s="257"/>
      <c r="G36" s="257"/>
      <c r="H36" s="257"/>
      <c r="I36" s="258"/>
      <c r="J36" s="129"/>
      <c r="K36" s="19"/>
      <c r="L36" s="238"/>
      <c r="M36" s="248"/>
      <c r="N36" s="247"/>
      <c r="O36" s="247"/>
      <c r="P36" s="247"/>
      <c r="Q36" s="247"/>
      <c r="R36" s="247"/>
      <c r="S36" s="247"/>
      <c r="T36" s="247"/>
      <c r="U36" s="247"/>
      <c r="V36" s="238"/>
      <c r="W36" s="238"/>
      <c r="X36" s="238"/>
      <c r="Y36" s="238"/>
      <c r="Z36" s="238"/>
      <c r="AA36" s="238"/>
      <c r="AB36" s="238"/>
      <c r="AC36" s="238"/>
    </row>
    <row r="37" spans="1:257" s="2" customFormat="1" ht="11.25" customHeight="1" thickBot="1">
      <c r="A37" s="16"/>
      <c r="B37" s="67"/>
      <c r="C37" s="68"/>
      <c r="D37" s="69"/>
      <c r="E37" s="68"/>
      <c r="F37" s="70"/>
      <c r="G37" s="71"/>
      <c r="H37" s="71"/>
      <c r="I37" s="72"/>
      <c r="J37" s="74"/>
      <c r="K37" s="19"/>
      <c r="L37" s="238"/>
      <c r="M37" s="247"/>
      <c r="N37" s="247"/>
      <c r="O37" s="247"/>
      <c r="P37" s="247"/>
      <c r="Q37" s="247"/>
      <c r="R37" s="247"/>
      <c r="S37" s="247"/>
      <c r="T37" s="247"/>
      <c r="U37" s="247"/>
      <c r="V37" s="238"/>
      <c r="W37" s="238"/>
      <c r="X37" s="238"/>
      <c r="Y37" s="238"/>
      <c r="Z37" s="238"/>
      <c r="AA37" s="238"/>
      <c r="AB37" s="238"/>
      <c r="AC37" s="238"/>
    </row>
    <row r="38" spans="1:257" s="2" customFormat="1" ht="12" customHeight="1">
      <c r="A38" s="16"/>
      <c r="B38" s="58"/>
      <c r="C38" s="58"/>
      <c r="D38" s="73"/>
      <c r="E38" s="64"/>
      <c r="F38" s="74"/>
      <c r="G38" s="58"/>
      <c r="H38" s="58"/>
      <c r="I38" s="58"/>
      <c r="J38" s="58"/>
      <c r="K38" s="19"/>
      <c r="L38" s="238"/>
      <c r="M38" s="247"/>
      <c r="N38" s="247"/>
      <c r="O38" s="247"/>
      <c r="P38" s="247"/>
      <c r="Q38" s="247"/>
      <c r="R38" s="247"/>
      <c r="S38" s="247"/>
      <c r="T38" s="247"/>
      <c r="U38" s="247"/>
      <c r="V38" s="238"/>
      <c r="W38" s="238"/>
      <c r="X38" s="238"/>
      <c r="Y38" s="238"/>
      <c r="Z38" s="238"/>
      <c r="AA38" s="238"/>
      <c r="AB38" s="238"/>
      <c r="AC38" s="238"/>
    </row>
    <row r="39" spans="1:257" s="2" customFormat="1" ht="20.25" hidden="1" customHeight="1" outlineLevel="1">
      <c r="A39" s="172"/>
      <c r="B39" s="265" t="s">
        <v>43</v>
      </c>
      <c r="C39" s="266"/>
      <c r="D39" s="266"/>
      <c r="E39" s="266"/>
      <c r="F39" s="266"/>
      <c r="G39" s="266"/>
      <c r="H39" s="266"/>
      <c r="I39" s="267"/>
      <c r="J39" s="173"/>
      <c r="K39" s="174"/>
      <c r="L39" s="238"/>
      <c r="M39" s="247"/>
      <c r="N39" s="247"/>
      <c r="O39" s="247"/>
      <c r="P39" s="247"/>
      <c r="Q39" s="247"/>
      <c r="R39" s="247"/>
      <c r="S39" s="247"/>
      <c r="T39" s="247"/>
      <c r="U39" s="247"/>
      <c r="V39" s="238"/>
      <c r="W39" s="238"/>
      <c r="X39" s="238"/>
      <c r="Y39" s="238"/>
      <c r="Z39" s="238"/>
      <c r="AA39" s="238"/>
      <c r="AB39" s="238"/>
      <c r="AC39" s="238"/>
    </row>
    <row r="40" spans="1:257" s="2" customFormat="1" ht="11.25" hidden="1" customHeight="1" outlineLevel="1">
      <c r="A40" s="175"/>
      <c r="B40" s="176"/>
      <c r="C40" s="177"/>
      <c r="D40" s="177"/>
      <c r="E40" s="177"/>
      <c r="F40" s="177"/>
      <c r="G40" s="177"/>
      <c r="H40" s="177"/>
      <c r="I40" s="178"/>
      <c r="J40" s="179"/>
      <c r="K40" s="180"/>
      <c r="L40" s="237"/>
      <c r="M40" s="247"/>
      <c r="N40" s="247"/>
      <c r="O40" s="247"/>
      <c r="P40" s="247"/>
      <c r="Q40" s="247"/>
      <c r="R40" s="247"/>
      <c r="S40" s="247"/>
      <c r="T40" s="247"/>
      <c r="U40" s="247"/>
      <c r="V40" s="237"/>
      <c r="W40" s="237"/>
      <c r="X40" s="237"/>
      <c r="Y40" s="237"/>
      <c r="Z40" s="237"/>
      <c r="AA40" s="237"/>
      <c r="AB40" s="237"/>
      <c r="AC40" s="237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pans="1:257" s="2" customFormat="1" ht="34.5" hidden="1" customHeight="1" outlineLevel="1">
      <c r="A41" s="172"/>
      <c r="B41" s="181" t="s">
        <v>18</v>
      </c>
      <c r="C41" s="182"/>
      <c r="D41" s="183" t="s">
        <v>21</v>
      </c>
      <c r="E41" s="184"/>
      <c r="F41" s="183" t="s">
        <v>24</v>
      </c>
      <c r="G41" s="185"/>
      <c r="H41" s="186"/>
      <c r="I41" s="187"/>
      <c r="J41" s="188"/>
      <c r="K41" s="174"/>
      <c r="L41" s="238"/>
      <c r="M41" s="247"/>
      <c r="N41" s="247"/>
      <c r="O41" s="247"/>
      <c r="P41" s="247"/>
      <c r="Q41" s="247"/>
      <c r="R41" s="247"/>
      <c r="S41" s="247"/>
      <c r="T41" s="247"/>
      <c r="U41" s="247"/>
      <c r="V41" s="238"/>
      <c r="W41" s="238"/>
      <c r="X41" s="238"/>
      <c r="Y41" s="238"/>
      <c r="Z41" s="238"/>
      <c r="AA41" s="238"/>
      <c r="AB41" s="238"/>
      <c r="AC41" s="238"/>
    </row>
    <row r="42" spans="1:257" s="2" customFormat="1" ht="20.25" hidden="1" customHeight="1" outlineLevel="1">
      <c r="A42" s="172"/>
      <c r="B42" s="189">
        <f>B22*H22</f>
        <v>0</v>
      </c>
      <c r="C42" s="190"/>
      <c r="D42" s="191">
        <f>B36</f>
        <v>0</v>
      </c>
      <c r="E42" s="190"/>
      <c r="F42" s="191">
        <f>IF(B42&lt;D42,B42,D42)</f>
        <v>0</v>
      </c>
      <c r="G42" s="190"/>
      <c r="H42" s="192"/>
      <c r="I42" s="193"/>
      <c r="J42" s="194"/>
      <c r="K42" s="174"/>
      <c r="L42" s="238"/>
      <c r="M42" s="247"/>
      <c r="N42" s="247"/>
      <c r="O42" s="247"/>
      <c r="P42" s="247"/>
      <c r="Q42" s="247"/>
      <c r="R42" s="247"/>
      <c r="S42" s="247"/>
      <c r="T42" s="247"/>
      <c r="U42" s="247"/>
      <c r="V42" s="238"/>
      <c r="W42" s="238"/>
      <c r="X42" s="238"/>
      <c r="Y42" s="238"/>
      <c r="Z42" s="238"/>
      <c r="AA42" s="238"/>
      <c r="AB42" s="238"/>
      <c r="AC42" s="238"/>
    </row>
    <row r="43" spans="1:257" s="2" customFormat="1" ht="9.75" hidden="1" customHeight="1" outlineLevel="1">
      <c r="A43" s="172"/>
      <c r="B43" s="195"/>
      <c r="C43" s="196"/>
      <c r="D43" s="196"/>
      <c r="E43" s="196"/>
      <c r="F43" s="196"/>
      <c r="G43" s="196"/>
      <c r="H43" s="196"/>
      <c r="I43" s="197"/>
      <c r="J43" s="198"/>
      <c r="K43" s="174"/>
      <c r="L43" s="238"/>
      <c r="M43" s="247"/>
      <c r="N43" s="247"/>
      <c r="O43" s="247"/>
      <c r="P43" s="247"/>
      <c r="Q43" s="247"/>
      <c r="R43" s="247"/>
      <c r="S43" s="247"/>
      <c r="T43" s="247"/>
      <c r="U43" s="247"/>
      <c r="V43" s="238"/>
      <c r="W43" s="238"/>
      <c r="X43" s="238"/>
      <c r="Y43" s="238"/>
      <c r="Z43" s="238"/>
      <c r="AA43" s="238"/>
      <c r="AB43" s="238"/>
      <c r="AC43" s="238"/>
    </row>
    <row r="44" spans="1:257" s="2" customFormat="1" ht="20.25" hidden="1" customHeight="1" outlineLevel="1">
      <c r="A44" s="172"/>
      <c r="B44" s="195" t="s">
        <v>23</v>
      </c>
      <c r="C44" s="196"/>
      <c r="D44" s="196"/>
      <c r="E44" s="196"/>
      <c r="F44" s="196"/>
      <c r="G44" s="196"/>
      <c r="H44" s="196"/>
      <c r="I44" s="197"/>
      <c r="J44" s="198"/>
      <c r="K44" s="174"/>
      <c r="L44" s="238"/>
      <c r="M44" s="247"/>
      <c r="N44" s="247"/>
      <c r="O44" s="247"/>
      <c r="P44" s="247"/>
      <c r="Q44" s="247"/>
      <c r="R44" s="247"/>
      <c r="S44" s="247"/>
      <c r="T44" s="247"/>
      <c r="U44" s="247"/>
      <c r="V44" s="238"/>
      <c r="W44" s="238"/>
      <c r="X44" s="238"/>
      <c r="Y44" s="238"/>
      <c r="Z44" s="238"/>
      <c r="AA44" s="238"/>
      <c r="AB44" s="238"/>
      <c r="AC44" s="238"/>
    </row>
    <row r="45" spans="1:257" s="2" customFormat="1" ht="39" hidden="1" customHeight="1" outlineLevel="1">
      <c r="A45" s="172"/>
      <c r="B45" s="181" t="s">
        <v>18</v>
      </c>
      <c r="C45" s="184"/>
      <c r="D45" s="186" t="s">
        <v>11</v>
      </c>
      <c r="E45" s="185"/>
      <c r="F45" s="186" t="s">
        <v>44</v>
      </c>
      <c r="G45" s="199"/>
      <c r="H45" s="199"/>
      <c r="I45" s="197"/>
      <c r="J45" s="198"/>
      <c r="K45" s="174"/>
      <c r="L45" s="238"/>
      <c r="M45" s="247"/>
      <c r="N45" s="247"/>
      <c r="O45" s="247"/>
      <c r="P45" s="247"/>
      <c r="Q45" s="247"/>
      <c r="R45" s="247"/>
      <c r="S45" s="247"/>
      <c r="T45" s="247"/>
      <c r="U45" s="247"/>
      <c r="V45" s="238"/>
      <c r="W45" s="238"/>
      <c r="X45" s="238"/>
      <c r="Y45" s="238"/>
      <c r="Z45" s="238"/>
      <c r="AA45" s="238"/>
      <c r="AB45" s="238"/>
      <c r="AC45" s="238"/>
    </row>
    <row r="46" spans="1:257" s="2" customFormat="1" ht="20.25" hidden="1" customHeight="1" outlineLevel="1">
      <c r="A46" s="172"/>
      <c r="B46" s="200">
        <f>IF(B42&lt;=D42,B42,0)</f>
        <v>0</v>
      </c>
      <c r="C46" s="190" t="s">
        <v>9</v>
      </c>
      <c r="D46" s="201">
        <f>D36</f>
        <v>0</v>
      </c>
      <c r="E46" s="190" t="s">
        <v>2</v>
      </c>
      <c r="F46" s="202">
        <f>B46*D46</f>
        <v>0</v>
      </c>
      <c r="G46" s="199"/>
      <c r="H46" s="199"/>
      <c r="I46" s="197"/>
      <c r="J46" s="198"/>
      <c r="K46" s="174"/>
      <c r="L46" s="238"/>
      <c r="M46" s="247"/>
      <c r="N46" s="247"/>
      <c r="O46" s="247"/>
      <c r="P46" s="247"/>
      <c r="Q46" s="247"/>
      <c r="R46" s="247"/>
      <c r="S46" s="247"/>
      <c r="T46" s="247"/>
      <c r="U46" s="247"/>
      <c r="V46" s="238"/>
      <c r="W46" s="238"/>
      <c r="X46" s="238"/>
      <c r="Y46" s="238"/>
      <c r="Z46" s="238"/>
      <c r="AA46" s="238"/>
      <c r="AB46" s="238"/>
      <c r="AC46" s="238"/>
    </row>
    <row r="47" spans="1:257" s="2" customFormat="1" ht="11.25" hidden="1" customHeight="1" outlineLevel="1">
      <c r="A47" s="172"/>
      <c r="B47" s="195"/>
      <c r="C47" s="196"/>
      <c r="D47" s="196"/>
      <c r="E47" s="196"/>
      <c r="F47" s="196"/>
      <c r="G47" s="196"/>
      <c r="H47" s="196"/>
      <c r="I47" s="197"/>
      <c r="J47" s="198"/>
      <c r="K47" s="174"/>
      <c r="L47" s="238"/>
      <c r="M47" s="247"/>
      <c r="N47" s="247"/>
      <c r="O47" s="247"/>
      <c r="P47" s="247"/>
      <c r="Q47" s="247"/>
      <c r="R47" s="247"/>
      <c r="S47" s="247"/>
      <c r="T47" s="247"/>
      <c r="U47" s="247"/>
      <c r="V47" s="238"/>
      <c r="W47" s="238"/>
      <c r="X47" s="238"/>
      <c r="Y47" s="238"/>
      <c r="Z47" s="238"/>
      <c r="AA47" s="238"/>
      <c r="AB47" s="238"/>
      <c r="AC47" s="238"/>
    </row>
    <row r="48" spans="1:257" s="2" customFormat="1" ht="20.25" hidden="1" customHeight="1" outlineLevel="1">
      <c r="A48" s="172"/>
      <c r="B48" s="195" t="s">
        <v>22</v>
      </c>
      <c r="C48" s="196"/>
      <c r="D48" s="196"/>
      <c r="E48" s="196"/>
      <c r="F48" s="196"/>
      <c r="G48" s="196"/>
      <c r="H48" s="196"/>
      <c r="I48" s="197"/>
      <c r="J48" s="198"/>
      <c r="K48" s="174"/>
      <c r="L48" s="238"/>
      <c r="M48" s="247"/>
      <c r="N48" s="247"/>
      <c r="O48" s="247"/>
      <c r="P48" s="247"/>
      <c r="Q48" s="247"/>
      <c r="R48" s="247"/>
      <c r="S48" s="247"/>
      <c r="T48" s="247"/>
      <c r="U48" s="247"/>
      <c r="V48" s="238"/>
      <c r="W48" s="238"/>
      <c r="X48" s="238"/>
      <c r="Y48" s="238"/>
      <c r="Z48" s="238"/>
      <c r="AA48" s="238"/>
      <c r="AB48" s="238"/>
      <c r="AC48" s="238"/>
    </row>
    <row r="49" spans="1:29" s="2" customFormat="1" ht="39" hidden="1" customHeight="1" outlineLevel="1">
      <c r="A49" s="172"/>
      <c r="B49" s="181" t="s">
        <v>21</v>
      </c>
      <c r="C49" s="184"/>
      <c r="D49" s="186" t="s">
        <v>11</v>
      </c>
      <c r="E49" s="185"/>
      <c r="F49" s="186" t="s">
        <v>45</v>
      </c>
      <c r="G49" s="199"/>
      <c r="H49" s="199"/>
      <c r="I49" s="197"/>
      <c r="J49" s="198"/>
      <c r="K49" s="174"/>
      <c r="L49" s="238"/>
      <c r="M49" s="247"/>
      <c r="N49" s="247"/>
      <c r="O49" s="247"/>
      <c r="P49" s="247"/>
      <c r="Q49" s="247"/>
      <c r="R49" s="247"/>
      <c r="S49" s="247"/>
      <c r="T49" s="247"/>
      <c r="U49" s="247"/>
      <c r="V49" s="238"/>
      <c r="W49" s="238"/>
      <c r="X49" s="238"/>
      <c r="Y49" s="238"/>
      <c r="Z49" s="238"/>
      <c r="AA49" s="238"/>
      <c r="AB49" s="238"/>
      <c r="AC49" s="238"/>
    </row>
    <row r="50" spans="1:29" s="2" customFormat="1" ht="20.25" hidden="1" customHeight="1" outlineLevel="1">
      <c r="A50" s="172"/>
      <c r="B50" s="200">
        <f>IF(B42&gt;D42,D42,0)</f>
        <v>0</v>
      </c>
      <c r="C50" s="190" t="s">
        <v>9</v>
      </c>
      <c r="D50" s="201">
        <f>D36</f>
        <v>0</v>
      </c>
      <c r="E50" s="190" t="s">
        <v>2</v>
      </c>
      <c r="F50" s="202">
        <f>B50*D50</f>
        <v>0</v>
      </c>
      <c r="G50" s="199"/>
      <c r="H50" s="199"/>
      <c r="I50" s="197"/>
      <c r="J50" s="198"/>
      <c r="K50" s="174"/>
      <c r="L50" s="238"/>
      <c r="M50" s="247"/>
      <c r="N50" s="247"/>
      <c r="O50" s="247"/>
      <c r="P50" s="247"/>
      <c r="Q50" s="247"/>
      <c r="R50" s="247"/>
      <c r="S50" s="247"/>
      <c r="T50" s="247"/>
      <c r="U50" s="247"/>
      <c r="V50" s="238"/>
      <c r="W50" s="238"/>
      <c r="X50" s="238"/>
      <c r="Y50" s="238"/>
      <c r="Z50" s="238"/>
      <c r="AA50" s="238"/>
      <c r="AB50" s="238"/>
      <c r="AC50" s="238"/>
    </row>
    <row r="51" spans="1:29" s="2" customFormat="1" ht="11.25" hidden="1" customHeight="1" outlineLevel="1">
      <c r="A51" s="172"/>
      <c r="B51" s="195"/>
      <c r="C51" s="196"/>
      <c r="D51" s="196"/>
      <c r="E51" s="196"/>
      <c r="F51" s="196"/>
      <c r="G51" s="196"/>
      <c r="H51" s="196"/>
      <c r="I51" s="197"/>
      <c r="J51" s="198"/>
      <c r="K51" s="174"/>
      <c r="L51" s="238"/>
      <c r="M51" s="247"/>
      <c r="N51" s="247"/>
      <c r="O51" s="247"/>
      <c r="P51" s="247"/>
      <c r="Q51" s="247"/>
      <c r="R51" s="247"/>
      <c r="S51" s="247"/>
      <c r="T51" s="247"/>
      <c r="U51" s="247"/>
      <c r="V51" s="238"/>
      <c r="W51" s="238"/>
      <c r="X51" s="238"/>
      <c r="Y51" s="238"/>
      <c r="Z51" s="238"/>
      <c r="AA51" s="238"/>
      <c r="AB51" s="238"/>
      <c r="AC51" s="238"/>
    </row>
    <row r="52" spans="1:29" s="2" customFormat="1" ht="30" hidden="1" customHeight="1" outlineLevel="1">
      <c r="A52" s="172"/>
      <c r="B52" s="203"/>
      <c r="C52" s="199"/>
      <c r="D52" s="199"/>
      <c r="E52" s="199"/>
      <c r="F52" s="186" t="s">
        <v>20</v>
      </c>
      <c r="G52" s="199"/>
      <c r="H52" s="199"/>
      <c r="I52" s="187"/>
      <c r="J52" s="188"/>
      <c r="K52" s="174"/>
      <c r="L52" s="238"/>
      <c r="M52" s="247"/>
      <c r="N52" s="247"/>
      <c r="O52" s="247"/>
      <c r="P52" s="247"/>
      <c r="Q52" s="247"/>
      <c r="R52" s="247"/>
      <c r="S52" s="247"/>
      <c r="T52" s="247"/>
      <c r="U52" s="247"/>
      <c r="V52" s="238"/>
      <c r="W52" s="238"/>
      <c r="X52" s="238"/>
      <c r="Y52" s="238"/>
      <c r="Z52" s="238"/>
      <c r="AA52" s="238"/>
      <c r="AB52" s="238"/>
      <c r="AC52" s="238"/>
    </row>
    <row r="53" spans="1:29" s="2" customFormat="1" ht="20.25" hidden="1" customHeight="1" outlineLevel="1">
      <c r="A53" s="172"/>
      <c r="B53" s="203"/>
      <c r="C53" s="199"/>
      <c r="D53" s="199"/>
      <c r="E53" s="199"/>
      <c r="F53" s="202">
        <f>IF(F46&gt;0,F46,F50)</f>
        <v>0</v>
      </c>
      <c r="G53" s="199"/>
      <c r="H53" s="199"/>
      <c r="I53" s="187"/>
      <c r="J53" s="188"/>
      <c r="K53" s="174"/>
      <c r="L53" s="238"/>
      <c r="M53" s="247"/>
      <c r="N53" s="247"/>
      <c r="O53" s="247"/>
      <c r="P53" s="247"/>
      <c r="Q53" s="247"/>
      <c r="R53" s="247"/>
      <c r="S53" s="247"/>
      <c r="T53" s="247"/>
      <c r="U53" s="247"/>
      <c r="V53" s="238"/>
      <c r="W53" s="238"/>
      <c r="X53" s="238"/>
      <c r="Y53" s="238"/>
      <c r="Z53" s="238"/>
      <c r="AA53" s="238"/>
      <c r="AB53" s="238"/>
      <c r="AC53" s="238"/>
    </row>
    <row r="54" spans="1:29" s="2" customFormat="1" ht="9" hidden="1" customHeight="1" outlineLevel="1" thickBot="1">
      <c r="A54" s="172"/>
      <c r="B54" s="204"/>
      <c r="C54" s="205"/>
      <c r="D54" s="206"/>
      <c r="E54" s="207"/>
      <c r="F54" s="208"/>
      <c r="G54" s="205"/>
      <c r="H54" s="205"/>
      <c r="I54" s="209"/>
      <c r="J54" s="194"/>
      <c r="K54" s="174"/>
      <c r="L54" s="238"/>
      <c r="M54" s="247"/>
      <c r="N54" s="247"/>
      <c r="O54" s="247"/>
      <c r="P54" s="247"/>
      <c r="Q54" s="247"/>
      <c r="R54" s="247"/>
      <c r="S54" s="247"/>
      <c r="T54" s="247"/>
      <c r="U54" s="247"/>
      <c r="V54" s="238"/>
      <c r="W54" s="238"/>
      <c r="X54" s="238"/>
      <c r="Y54" s="238"/>
      <c r="Z54" s="238"/>
      <c r="AA54" s="238"/>
      <c r="AB54" s="238"/>
      <c r="AC54" s="238"/>
    </row>
    <row r="55" spans="1:29" s="2" customFormat="1" ht="12" hidden="1" customHeight="1" outlineLevel="1" thickBot="1">
      <c r="A55" s="172"/>
      <c r="B55" s="194"/>
      <c r="C55" s="194"/>
      <c r="D55" s="210"/>
      <c r="E55" s="211"/>
      <c r="F55" s="188"/>
      <c r="G55" s="194"/>
      <c r="H55" s="194"/>
      <c r="I55" s="194"/>
      <c r="J55" s="194"/>
      <c r="K55" s="174"/>
      <c r="L55" s="238"/>
      <c r="M55" s="247"/>
      <c r="N55" s="247"/>
      <c r="O55" s="247"/>
      <c r="P55" s="247"/>
      <c r="Q55" s="247"/>
      <c r="R55" s="247"/>
      <c r="S55" s="247"/>
      <c r="T55" s="247"/>
      <c r="U55" s="247"/>
      <c r="V55" s="238"/>
      <c r="W55" s="238"/>
      <c r="X55" s="238"/>
      <c r="Y55" s="238"/>
      <c r="Z55" s="238"/>
      <c r="AA55" s="238"/>
      <c r="AB55" s="238"/>
      <c r="AC55" s="238"/>
    </row>
    <row r="56" spans="1:29" s="2" customFormat="1" ht="20.25" hidden="1" customHeight="1" outlineLevel="1">
      <c r="A56" s="172"/>
      <c r="B56" s="265" t="s">
        <v>54</v>
      </c>
      <c r="C56" s="272"/>
      <c r="D56" s="272"/>
      <c r="E56" s="272"/>
      <c r="F56" s="272"/>
      <c r="G56" s="272"/>
      <c r="H56" s="272"/>
      <c r="I56" s="273"/>
      <c r="J56" s="212"/>
      <c r="K56" s="174"/>
      <c r="L56" s="238"/>
      <c r="M56" s="247"/>
      <c r="N56" s="247"/>
      <c r="O56" s="247"/>
      <c r="P56" s="247"/>
      <c r="Q56" s="247"/>
      <c r="R56" s="247"/>
      <c r="S56" s="247"/>
      <c r="T56" s="247"/>
      <c r="U56" s="247"/>
      <c r="V56" s="238"/>
      <c r="W56" s="238"/>
      <c r="X56" s="238"/>
      <c r="Y56" s="238"/>
      <c r="Z56" s="238"/>
      <c r="AA56" s="238"/>
      <c r="AB56" s="238"/>
      <c r="AC56" s="238"/>
    </row>
    <row r="57" spans="1:29" s="2" customFormat="1" ht="9.75" hidden="1" customHeight="1" outlineLevel="1">
      <c r="A57" s="172"/>
      <c r="B57" s="213"/>
      <c r="C57" s="214"/>
      <c r="D57" s="214"/>
      <c r="E57" s="214"/>
      <c r="F57" s="214"/>
      <c r="G57" s="214"/>
      <c r="H57" s="214"/>
      <c r="I57" s="215"/>
      <c r="J57" s="216"/>
      <c r="K57" s="174"/>
      <c r="L57" s="238"/>
      <c r="M57" s="247"/>
      <c r="N57" s="247"/>
      <c r="O57" s="247"/>
      <c r="P57" s="247"/>
      <c r="Q57" s="247"/>
      <c r="R57" s="247"/>
      <c r="S57" s="247"/>
      <c r="T57" s="247"/>
      <c r="U57" s="247"/>
      <c r="V57" s="238"/>
      <c r="W57" s="238"/>
      <c r="X57" s="238"/>
      <c r="Y57" s="238"/>
      <c r="Z57" s="238"/>
      <c r="AA57" s="238"/>
      <c r="AB57" s="238"/>
      <c r="AC57" s="238"/>
    </row>
    <row r="58" spans="1:29" s="2" customFormat="1" ht="41.25" hidden="1" customHeight="1" outlineLevel="1">
      <c r="A58" s="172"/>
      <c r="B58" s="217" t="s">
        <v>18</v>
      </c>
      <c r="C58" s="218"/>
      <c r="D58" s="186" t="s">
        <v>16</v>
      </c>
      <c r="E58" s="218"/>
      <c r="F58" s="186" t="s">
        <v>46</v>
      </c>
      <c r="G58" s="199"/>
      <c r="H58" s="199"/>
      <c r="I58" s="193"/>
      <c r="J58" s="194"/>
      <c r="K58" s="174"/>
      <c r="L58" s="238"/>
      <c r="M58" s="247"/>
      <c r="N58" s="247"/>
      <c r="O58" s="247"/>
      <c r="P58" s="247"/>
      <c r="Q58" s="247"/>
      <c r="R58" s="247"/>
      <c r="S58" s="247"/>
      <c r="T58" s="247"/>
      <c r="U58" s="247"/>
      <c r="V58" s="238"/>
      <c r="W58" s="238"/>
      <c r="X58" s="238"/>
      <c r="Y58" s="238"/>
      <c r="Z58" s="238"/>
      <c r="AA58" s="238"/>
      <c r="AB58" s="238"/>
      <c r="AC58" s="238"/>
    </row>
    <row r="59" spans="1:29" s="2" customFormat="1" ht="20.25" hidden="1" customHeight="1" outlineLevel="1">
      <c r="A59" s="172"/>
      <c r="B59" s="200">
        <f>B22*H22</f>
        <v>0</v>
      </c>
      <c r="C59" s="190" t="s">
        <v>17</v>
      </c>
      <c r="D59" s="219">
        <f>B36</f>
        <v>0</v>
      </c>
      <c r="E59" s="190" t="s">
        <v>2</v>
      </c>
      <c r="F59" s="219">
        <f>IF(B59-D59&gt;0,B59-D59,0)</f>
        <v>0</v>
      </c>
      <c r="G59" s="199"/>
      <c r="H59" s="199"/>
      <c r="I59" s="193"/>
      <c r="J59" s="194"/>
      <c r="K59" s="174"/>
      <c r="L59" s="238"/>
      <c r="M59" s="247"/>
      <c r="N59" s="247"/>
      <c r="O59" s="247"/>
      <c r="P59" s="247"/>
      <c r="Q59" s="247"/>
      <c r="R59" s="247"/>
      <c r="S59" s="247"/>
      <c r="T59" s="247"/>
      <c r="U59" s="247"/>
      <c r="V59" s="238"/>
      <c r="W59" s="238"/>
      <c r="X59" s="238"/>
      <c r="Y59" s="238"/>
      <c r="Z59" s="238"/>
      <c r="AA59" s="238"/>
      <c r="AB59" s="238"/>
      <c r="AC59" s="238"/>
    </row>
    <row r="60" spans="1:29" s="2" customFormat="1" ht="9.75" hidden="1" customHeight="1" outlineLevel="1">
      <c r="A60" s="172"/>
      <c r="B60" s="213"/>
      <c r="C60" s="214"/>
      <c r="D60" s="214"/>
      <c r="E60" s="214"/>
      <c r="F60" s="214"/>
      <c r="G60" s="199"/>
      <c r="H60" s="199"/>
      <c r="I60" s="215"/>
      <c r="J60" s="216"/>
      <c r="K60" s="174"/>
      <c r="L60" s="238"/>
      <c r="M60" s="247"/>
      <c r="N60" s="247"/>
      <c r="O60" s="247"/>
      <c r="P60" s="247"/>
      <c r="Q60" s="247"/>
      <c r="R60" s="247"/>
      <c r="S60" s="247"/>
      <c r="T60" s="247"/>
      <c r="U60" s="247"/>
      <c r="V60" s="238"/>
      <c r="W60" s="238"/>
      <c r="X60" s="238"/>
      <c r="Y60" s="238"/>
      <c r="Z60" s="238"/>
      <c r="AA60" s="238"/>
      <c r="AB60" s="238"/>
      <c r="AC60" s="238"/>
    </row>
    <row r="61" spans="1:29" s="2" customFormat="1" ht="34.5" hidden="1" customHeight="1" outlineLevel="1">
      <c r="A61" s="172"/>
      <c r="B61" s="217" t="s">
        <v>16</v>
      </c>
      <c r="C61" s="218"/>
      <c r="D61" s="186" t="s">
        <v>15</v>
      </c>
      <c r="E61" s="218"/>
      <c r="F61" s="186" t="s">
        <v>14</v>
      </c>
      <c r="G61" s="199"/>
      <c r="H61" s="199"/>
      <c r="I61" s="220"/>
      <c r="J61" s="221"/>
      <c r="K61" s="174"/>
      <c r="L61" s="238"/>
      <c r="M61" s="247"/>
      <c r="N61" s="247"/>
      <c r="O61" s="247"/>
      <c r="P61" s="247"/>
      <c r="Q61" s="247"/>
      <c r="R61" s="247"/>
      <c r="S61" s="247"/>
      <c r="T61" s="247"/>
      <c r="U61" s="247"/>
      <c r="V61" s="238"/>
      <c r="W61" s="238"/>
      <c r="X61" s="238"/>
      <c r="Y61" s="238"/>
      <c r="Z61" s="238"/>
      <c r="AA61" s="238"/>
      <c r="AB61" s="238"/>
      <c r="AC61" s="238"/>
    </row>
    <row r="62" spans="1:29" s="2" customFormat="1" ht="20.25" hidden="1" customHeight="1" outlineLevel="1">
      <c r="A62" s="172"/>
      <c r="B62" s="222">
        <f>IF(B36&gt;0,B36,0)</f>
        <v>0</v>
      </c>
      <c r="C62" s="190" t="s">
        <v>9</v>
      </c>
      <c r="D62" s="223">
        <v>0.25</v>
      </c>
      <c r="E62" s="190" t="s">
        <v>2</v>
      </c>
      <c r="F62" s="224">
        <f>B62*D62</f>
        <v>0</v>
      </c>
      <c r="G62" s="199"/>
      <c r="H62" s="199"/>
      <c r="I62" s="220"/>
      <c r="J62" s="221"/>
      <c r="K62" s="174"/>
      <c r="L62" s="238"/>
      <c r="M62" s="247"/>
      <c r="N62" s="247"/>
      <c r="O62" s="247"/>
      <c r="P62" s="247"/>
      <c r="Q62" s="247"/>
      <c r="R62" s="247"/>
      <c r="S62" s="247"/>
      <c r="T62" s="247"/>
      <c r="U62" s="247"/>
      <c r="V62" s="238"/>
      <c r="W62" s="238"/>
      <c r="X62" s="238"/>
      <c r="Y62" s="238"/>
      <c r="Z62" s="238"/>
      <c r="AA62" s="238"/>
      <c r="AB62" s="238"/>
      <c r="AC62" s="238"/>
    </row>
    <row r="63" spans="1:29" s="2" customFormat="1" ht="11.25" hidden="1" customHeight="1" outlineLevel="1">
      <c r="A63" s="172"/>
      <c r="B63" s="217"/>
      <c r="C63" s="218"/>
      <c r="D63" s="186"/>
      <c r="E63" s="218"/>
      <c r="F63" s="186"/>
      <c r="G63" s="199"/>
      <c r="H63" s="199"/>
      <c r="I63" s="220"/>
      <c r="J63" s="221"/>
      <c r="K63" s="174"/>
      <c r="L63" s="238"/>
      <c r="M63" s="247"/>
      <c r="N63" s="247"/>
      <c r="O63" s="247"/>
      <c r="P63" s="247"/>
      <c r="Q63" s="247"/>
      <c r="R63" s="247"/>
      <c r="S63" s="247"/>
      <c r="T63" s="247"/>
      <c r="U63" s="247"/>
      <c r="V63" s="238"/>
      <c r="W63" s="238"/>
      <c r="X63" s="238"/>
      <c r="Y63" s="238"/>
      <c r="Z63" s="238"/>
      <c r="AA63" s="238"/>
      <c r="AB63" s="238"/>
      <c r="AC63" s="238"/>
    </row>
    <row r="64" spans="1:29" s="2" customFormat="1" ht="34.5" hidden="1" customHeight="1" outlineLevel="1">
      <c r="A64" s="172"/>
      <c r="B64" s="217"/>
      <c r="C64" s="218"/>
      <c r="D64" s="186"/>
      <c r="E64" s="268" t="s">
        <v>13</v>
      </c>
      <c r="F64" s="268"/>
      <c r="G64" s="268"/>
      <c r="H64" s="199"/>
      <c r="I64" s="225"/>
      <c r="J64" s="226"/>
      <c r="K64" s="174"/>
      <c r="L64" s="238"/>
      <c r="M64" s="247"/>
      <c r="N64" s="247"/>
      <c r="O64" s="247"/>
      <c r="P64" s="247"/>
      <c r="Q64" s="247"/>
      <c r="R64" s="247"/>
      <c r="S64" s="247"/>
      <c r="T64" s="247"/>
      <c r="U64" s="247"/>
      <c r="V64" s="238"/>
      <c r="W64" s="238"/>
      <c r="X64" s="238"/>
      <c r="Y64" s="238"/>
      <c r="Z64" s="238"/>
      <c r="AA64" s="238"/>
      <c r="AB64" s="238"/>
      <c r="AC64" s="238"/>
    </row>
    <row r="65" spans="1:29" s="2" customFormat="1" ht="20.25" hidden="1" customHeight="1" outlineLevel="1">
      <c r="A65" s="172"/>
      <c r="B65" s="217"/>
      <c r="C65" s="218"/>
      <c r="D65" s="186"/>
      <c r="E65" s="218"/>
      <c r="F65" s="219">
        <f>IF(F59&lt;F62,F59,F62)</f>
        <v>0</v>
      </c>
      <c r="G65" s="199"/>
      <c r="H65" s="199"/>
      <c r="I65" s="220"/>
      <c r="J65" s="221"/>
      <c r="K65" s="174"/>
      <c r="L65" s="238"/>
      <c r="M65" s="247"/>
      <c r="N65" s="247"/>
      <c r="O65" s="247"/>
      <c r="P65" s="247"/>
      <c r="Q65" s="247"/>
      <c r="R65" s="247"/>
      <c r="S65" s="247"/>
      <c r="T65" s="247"/>
      <c r="U65" s="247"/>
      <c r="V65" s="238"/>
      <c r="W65" s="238"/>
      <c r="X65" s="238"/>
      <c r="Y65" s="238"/>
      <c r="Z65" s="238"/>
      <c r="AA65" s="238"/>
      <c r="AB65" s="238"/>
      <c r="AC65" s="238"/>
    </row>
    <row r="66" spans="1:29" s="2" customFormat="1" ht="60" hidden="1" customHeight="1" outlineLevel="1">
      <c r="A66" s="172"/>
      <c r="B66" s="217" t="s">
        <v>12</v>
      </c>
      <c r="C66" s="214"/>
      <c r="D66" s="186" t="s">
        <v>11</v>
      </c>
      <c r="E66" s="214"/>
      <c r="F66" s="186" t="s">
        <v>10</v>
      </c>
      <c r="G66" s="199"/>
      <c r="H66" s="199"/>
      <c r="I66" s="215"/>
      <c r="J66" s="216"/>
      <c r="K66" s="174"/>
      <c r="L66" s="238"/>
      <c r="M66" s="247"/>
      <c r="N66" s="247"/>
      <c r="O66" s="247"/>
      <c r="P66" s="247"/>
      <c r="Q66" s="247"/>
      <c r="R66" s="247"/>
      <c r="S66" s="247"/>
      <c r="T66" s="247"/>
      <c r="U66" s="247"/>
      <c r="V66" s="238"/>
      <c r="W66" s="238"/>
      <c r="X66" s="238"/>
      <c r="Y66" s="238"/>
      <c r="Z66" s="238"/>
      <c r="AA66" s="238"/>
      <c r="AB66" s="238"/>
      <c r="AC66" s="238"/>
    </row>
    <row r="67" spans="1:29" s="2" customFormat="1" ht="20.25" hidden="1" customHeight="1" outlineLevel="1">
      <c r="A67" s="172"/>
      <c r="B67" s="200" t="str">
        <f>IF(F65&gt;0,F65,"")</f>
        <v/>
      </c>
      <c r="C67" s="190" t="s">
        <v>9</v>
      </c>
      <c r="D67" s="201">
        <v>0.3</v>
      </c>
      <c r="E67" s="190" t="s">
        <v>2</v>
      </c>
      <c r="F67" s="202">
        <f>IF(B67="",0,B67*D67)</f>
        <v>0</v>
      </c>
      <c r="G67" s="199"/>
      <c r="H67" s="199"/>
      <c r="I67" s="215"/>
      <c r="J67" s="216"/>
      <c r="K67" s="174"/>
      <c r="L67" s="238"/>
      <c r="M67" s="247"/>
      <c r="N67" s="247"/>
      <c r="O67" s="247"/>
      <c r="P67" s="247"/>
      <c r="Q67" s="247"/>
      <c r="R67" s="247"/>
      <c r="S67" s="247"/>
      <c r="T67" s="247"/>
      <c r="U67" s="247"/>
      <c r="V67" s="238"/>
      <c r="W67" s="238"/>
      <c r="X67" s="238"/>
      <c r="Y67" s="238"/>
      <c r="Z67" s="238"/>
      <c r="AA67" s="238"/>
      <c r="AB67" s="238"/>
      <c r="AC67" s="238"/>
    </row>
    <row r="68" spans="1:29" s="2" customFormat="1" ht="9" hidden="1" customHeight="1" outlineLevel="1" thickBot="1">
      <c r="A68" s="172"/>
      <c r="B68" s="227"/>
      <c r="C68" s="228"/>
      <c r="D68" s="228"/>
      <c r="E68" s="228"/>
      <c r="F68" s="228"/>
      <c r="G68" s="228"/>
      <c r="H68" s="228"/>
      <c r="I68" s="229"/>
      <c r="J68" s="216"/>
      <c r="K68" s="174"/>
      <c r="L68" s="238"/>
      <c r="M68" s="247"/>
      <c r="N68" s="247"/>
      <c r="O68" s="247"/>
      <c r="P68" s="247"/>
      <c r="Q68" s="247"/>
      <c r="R68" s="247"/>
      <c r="S68" s="247"/>
      <c r="T68" s="247"/>
      <c r="U68" s="247"/>
      <c r="V68" s="238"/>
      <c r="W68" s="238"/>
      <c r="X68" s="238"/>
      <c r="Y68" s="238"/>
      <c r="Z68" s="238"/>
      <c r="AA68" s="238"/>
      <c r="AB68" s="238"/>
      <c r="AC68" s="238"/>
    </row>
    <row r="69" spans="1:29" s="2" customFormat="1" ht="9" hidden="1" customHeight="1" outlineLevel="1" thickBot="1">
      <c r="A69" s="172"/>
      <c r="B69" s="216"/>
      <c r="C69" s="216"/>
      <c r="D69" s="216"/>
      <c r="E69" s="216"/>
      <c r="F69" s="216"/>
      <c r="G69" s="216"/>
      <c r="H69" s="216"/>
      <c r="I69" s="216"/>
      <c r="J69" s="216"/>
      <c r="K69" s="174"/>
      <c r="L69" s="238"/>
      <c r="M69" s="247"/>
      <c r="N69" s="247"/>
      <c r="O69" s="247"/>
      <c r="P69" s="247"/>
      <c r="Q69" s="247"/>
      <c r="R69" s="247"/>
      <c r="S69" s="247"/>
      <c r="T69" s="247"/>
      <c r="U69" s="247"/>
      <c r="V69" s="238"/>
      <c r="W69" s="238"/>
      <c r="X69" s="238"/>
      <c r="Y69" s="238"/>
      <c r="Z69" s="238"/>
      <c r="AA69" s="238"/>
      <c r="AB69" s="238"/>
      <c r="AC69" s="238"/>
    </row>
    <row r="70" spans="1:29" s="2" customFormat="1" ht="20.25" hidden="1" customHeight="1" outlineLevel="1">
      <c r="A70" s="172"/>
      <c r="B70" s="265" t="s">
        <v>55</v>
      </c>
      <c r="C70" s="272"/>
      <c r="D70" s="272"/>
      <c r="E70" s="272"/>
      <c r="F70" s="272"/>
      <c r="G70" s="272"/>
      <c r="H70" s="272"/>
      <c r="I70" s="273"/>
      <c r="J70" s="212"/>
      <c r="K70" s="174"/>
      <c r="L70" s="238"/>
      <c r="M70" s="247"/>
      <c r="N70" s="247"/>
      <c r="O70" s="247"/>
      <c r="P70" s="247"/>
      <c r="Q70" s="247"/>
      <c r="R70" s="247"/>
      <c r="S70" s="247"/>
      <c r="T70" s="247"/>
      <c r="U70" s="247"/>
      <c r="V70" s="238"/>
      <c r="W70" s="238"/>
      <c r="X70" s="238"/>
      <c r="Y70" s="238"/>
      <c r="Z70" s="238"/>
      <c r="AA70" s="238"/>
      <c r="AB70" s="238"/>
      <c r="AC70" s="238"/>
    </row>
    <row r="71" spans="1:29" s="2" customFormat="1" ht="20.25" hidden="1" customHeight="1" outlineLevel="1">
      <c r="A71" s="172"/>
      <c r="B71" s="213"/>
      <c r="C71" s="214"/>
      <c r="D71" s="214"/>
      <c r="E71" s="214"/>
      <c r="F71" s="214"/>
      <c r="G71" s="214"/>
      <c r="H71" s="214"/>
      <c r="I71" s="215"/>
      <c r="J71" s="216"/>
      <c r="K71" s="174"/>
      <c r="L71" s="238"/>
      <c r="M71" s="247"/>
      <c r="N71" s="247"/>
      <c r="O71" s="247"/>
      <c r="P71" s="247"/>
      <c r="Q71" s="247"/>
      <c r="R71" s="247"/>
      <c r="S71" s="247"/>
      <c r="T71" s="247"/>
      <c r="U71" s="247"/>
      <c r="V71" s="238"/>
      <c r="W71" s="238"/>
      <c r="X71" s="238"/>
      <c r="Y71" s="238"/>
      <c r="Z71" s="238"/>
      <c r="AA71" s="238"/>
      <c r="AB71" s="238"/>
      <c r="AC71" s="238"/>
    </row>
    <row r="72" spans="1:29" s="2" customFormat="1" ht="20.25" hidden="1" customHeight="1" outlineLevel="1">
      <c r="A72" s="172"/>
      <c r="B72" s="217" t="s">
        <v>18</v>
      </c>
      <c r="C72" s="218"/>
      <c r="D72" s="186" t="s">
        <v>16</v>
      </c>
      <c r="E72" s="218"/>
      <c r="F72" s="186" t="s">
        <v>46</v>
      </c>
      <c r="G72" s="199"/>
      <c r="H72" s="199"/>
      <c r="I72" s="193"/>
      <c r="J72" s="194"/>
      <c r="K72" s="174"/>
      <c r="L72" s="238"/>
      <c r="M72" s="247"/>
      <c r="N72" s="247"/>
      <c r="O72" s="247"/>
      <c r="P72" s="247"/>
      <c r="Q72" s="247"/>
      <c r="R72" s="247"/>
      <c r="S72" s="247"/>
      <c r="T72" s="247"/>
      <c r="U72" s="247"/>
      <c r="V72" s="238"/>
      <c r="W72" s="238"/>
      <c r="X72" s="238"/>
      <c r="Y72" s="238"/>
      <c r="Z72" s="238"/>
      <c r="AA72" s="238"/>
      <c r="AB72" s="238"/>
      <c r="AC72" s="238"/>
    </row>
    <row r="73" spans="1:29" s="2" customFormat="1" ht="20.25" hidden="1" customHeight="1" outlineLevel="1">
      <c r="A73" s="172"/>
      <c r="B73" s="200">
        <f>B22*F22</f>
        <v>0</v>
      </c>
      <c r="C73" s="190" t="s">
        <v>17</v>
      </c>
      <c r="D73" s="219">
        <f>IF(B36=0,B36,"")</f>
        <v>0</v>
      </c>
      <c r="E73" s="190" t="s">
        <v>2</v>
      </c>
      <c r="F73" s="219">
        <f>IF(D73="","",B73)</f>
        <v>0</v>
      </c>
      <c r="G73" s="199"/>
      <c r="H73" s="199"/>
      <c r="I73" s="193"/>
      <c r="J73" s="194"/>
      <c r="K73" s="174"/>
      <c r="L73" s="238"/>
      <c r="M73" s="247"/>
      <c r="N73" s="247"/>
      <c r="O73" s="247"/>
      <c r="P73" s="247"/>
      <c r="Q73" s="247"/>
      <c r="R73" s="247"/>
      <c r="S73" s="247"/>
      <c r="T73" s="247"/>
      <c r="U73" s="247"/>
      <c r="V73" s="238"/>
      <c r="W73" s="238"/>
      <c r="X73" s="238"/>
      <c r="Y73" s="238"/>
      <c r="Z73" s="238"/>
      <c r="AA73" s="238"/>
      <c r="AB73" s="238"/>
      <c r="AC73" s="238"/>
    </row>
    <row r="74" spans="1:29" s="2" customFormat="1" ht="20.25" hidden="1" customHeight="1" outlineLevel="1">
      <c r="A74" s="172"/>
      <c r="B74" s="213"/>
      <c r="C74" s="214"/>
      <c r="D74" s="214"/>
      <c r="E74" s="214"/>
      <c r="F74" s="214"/>
      <c r="G74" s="199"/>
      <c r="H74" s="199"/>
      <c r="I74" s="215"/>
      <c r="J74" s="216"/>
      <c r="K74" s="174"/>
      <c r="L74" s="238"/>
      <c r="M74" s="247"/>
      <c r="N74" s="247"/>
      <c r="O74" s="247"/>
      <c r="P74" s="247"/>
      <c r="Q74" s="247"/>
      <c r="R74" s="247"/>
      <c r="S74" s="247"/>
      <c r="T74" s="247"/>
      <c r="U74" s="247"/>
      <c r="V74" s="238"/>
      <c r="W74" s="238"/>
      <c r="X74" s="238"/>
      <c r="Y74" s="238"/>
      <c r="Z74" s="238"/>
      <c r="AA74" s="238"/>
      <c r="AB74" s="238"/>
      <c r="AC74" s="238"/>
    </row>
    <row r="75" spans="1:29" s="2" customFormat="1" ht="20.25" hidden="1" customHeight="1" outlineLevel="1">
      <c r="A75" s="172"/>
      <c r="B75" s="217" t="s">
        <v>46</v>
      </c>
      <c r="C75" s="214"/>
      <c r="D75" s="186" t="s">
        <v>11</v>
      </c>
      <c r="E75" s="214"/>
      <c r="F75" s="186" t="s">
        <v>56</v>
      </c>
      <c r="G75" s="199"/>
      <c r="H75" s="199"/>
      <c r="I75" s="215"/>
      <c r="J75" s="216"/>
      <c r="K75" s="174"/>
      <c r="L75" s="238"/>
      <c r="M75" s="247"/>
      <c r="N75" s="247"/>
      <c r="O75" s="247"/>
      <c r="P75" s="247"/>
      <c r="Q75" s="247"/>
      <c r="R75" s="247"/>
      <c r="S75" s="247"/>
      <c r="T75" s="247"/>
      <c r="U75" s="247"/>
      <c r="V75" s="238"/>
      <c r="W75" s="238"/>
      <c r="X75" s="238"/>
      <c r="Y75" s="238"/>
      <c r="Z75" s="238"/>
      <c r="AA75" s="238"/>
      <c r="AB75" s="238"/>
      <c r="AC75" s="238"/>
    </row>
    <row r="76" spans="1:29" s="2" customFormat="1" ht="20.25" hidden="1" customHeight="1" outlineLevel="1">
      <c r="A76" s="172"/>
      <c r="B76" s="200">
        <f>F73</f>
        <v>0</v>
      </c>
      <c r="C76" s="190" t="s">
        <v>9</v>
      </c>
      <c r="D76" s="201">
        <v>0.3</v>
      </c>
      <c r="E76" s="190" t="s">
        <v>2</v>
      </c>
      <c r="F76" s="202">
        <f>IF(B76="",0,B76*D76)</f>
        <v>0</v>
      </c>
      <c r="G76" s="199"/>
      <c r="H76" s="199"/>
      <c r="I76" s="215"/>
      <c r="J76" s="216"/>
      <c r="K76" s="174"/>
      <c r="L76" s="238"/>
      <c r="M76" s="247"/>
      <c r="N76" s="247"/>
      <c r="O76" s="247"/>
      <c r="P76" s="247"/>
      <c r="Q76" s="247"/>
      <c r="R76" s="247"/>
      <c r="S76" s="247"/>
      <c r="T76" s="247"/>
      <c r="U76" s="247"/>
      <c r="V76" s="238"/>
      <c r="W76" s="238"/>
      <c r="X76" s="238"/>
      <c r="Y76" s="238"/>
      <c r="Z76" s="238"/>
      <c r="AA76" s="238"/>
      <c r="AB76" s="238"/>
      <c r="AC76" s="238"/>
    </row>
    <row r="77" spans="1:29" s="2" customFormat="1" ht="20.25" hidden="1" customHeight="1" outlineLevel="1" thickBot="1">
      <c r="A77" s="172"/>
      <c r="B77" s="227"/>
      <c r="C77" s="228"/>
      <c r="D77" s="228"/>
      <c r="E77" s="228"/>
      <c r="F77" s="228"/>
      <c r="G77" s="228"/>
      <c r="H77" s="228"/>
      <c r="I77" s="229"/>
      <c r="J77" s="216"/>
      <c r="K77" s="174"/>
      <c r="L77" s="238"/>
      <c r="M77" s="247"/>
      <c r="N77" s="247"/>
      <c r="O77" s="247"/>
      <c r="P77" s="247"/>
      <c r="Q77" s="247"/>
      <c r="R77" s="247"/>
      <c r="S77" s="247"/>
      <c r="T77" s="247"/>
      <c r="U77" s="247"/>
      <c r="V77" s="238"/>
      <c r="W77" s="238"/>
      <c r="X77" s="238"/>
      <c r="Y77" s="238"/>
      <c r="Z77" s="238"/>
      <c r="AA77" s="238"/>
      <c r="AB77" s="238"/>
      <c r="AC77" s="238"/>
    </row>
    <row r="78" spans="1:29" s="2" customFormat="1" ht="12" hidden="1" customHeight="1" outlineLevel="1">
      <c r="A78" s="172"/>
      <c r="B78" s="233"/>
      <c r="C78" s="211"/>
      <c r="D78" s="234"/>
      <c r="E78" s="235"/>
      <c r="F78" s="236"/>
      <c r="G78" s="235"/>
      <c r="H78" s="194"/>
      <c r="I78" s="194"/>
      <c r="J78" s="194"/>
      <c r="K78" s="174"/>
      <c r="L78" s="238"/>
      <c r="M78" s="247"/>
      <c r="N78" s="247"/>
      <c r="O78" s="247"/>
      <c r="P78" s="247"/>
      <c r="Q78" s="247"/>
      <c r="R78" s="247"/>
      <c r="S78" s="247"/>
      <c r="T78" s="247"/>
      <c r="U78" s="247"/>
      <c r="V78" s="238"/>
      <c r="W78" s="238"/>
      <c r="X78" s="238"/>
      <c r="Y78" s="238"/>
      <c r="Z78" s="238"/>
      <c r="AA78" s="238"/>
      <c r="AB78" s="238"/>
      <c r="AC78" s="238"/>
    </row>
    <row r="79" spans="1:29" s="2" customFormat="1" ht="14.25" customHeight="1" collapsed="1" thickBot="1">
      <c r="A79" s="269" t="s">
        <v>61</v>
      </c>
      <c r="B79" s="270"/>
      <c r="C79" s="270"/>
      <c r="D79" s="270"/>
      <c r="E79" s="270"/>
      <c r="F79" s="270"/>
      <c r="G79" s="270"/>
      <c r="H79" s="270"/>
      <c r="I79" s="270"/>
      <c r="J79" s="270"/>
      <c r="K79" s="271"/>
      <c r="L79" s="238"/>
      <c r="M79" s="247"/>
      <c r="N79" s="247"/>
      <c r="O79" s="247"/>
      <c r="P79" s="247"/>
      <c r="Q79" s="247"/>
      <c r="R79" s="247"/>
      <c r="S79" s="247"/>
      <c r="T79" s="247"/>
      <c r="U79" s="247"/>
      <c r="V79" s="238"/>
      <c r="W79" s="238"/>
      <c r="X79" s="238"/>
      <c r="Y79" s="238"/>
      <c r="Z79" s="238"/>
      <c r="AA79" s="238"/>
      <c r="AB79" s="238"/>
      <c r="AC79" s="238"/>
    </row>
    <row r="80" spans="1:29" s="2" customFormat="1" ht="9" customHeight="1" thickBot="1">
      <c r="A80" s="167"/>
      <c r="B80" s="167"/>
      <c r="C80" s="167"/>
      <c r="D80" s="167"/>
      <c r="E80" s="167"/>
      <c r="F80" s="167"/>
      <c r="G80" s="167"/>
      <c r="H80" s="168"/>
      <c r="I80" s="169"/>
      <c r="J80" s="169"/>
      <c r="K80" s="37"/>
      <c r="L80" s="238"/>
      <c r="M80" s="247"/>
      <c r="N80" s="247"/>
      <c r="O80" s="247"/>
      <c r="P80" s="247"/>
      <c r="Q80" s="247"/>
      <c r="R80" s="247"/>
      <c r="S80" s="247"/>
      <c r="T80" s="247"/>
      <c r="U80" s="247"/>
      <c r="V80" s="238"/>
      <c r="W80" s="238"/>
      <c r="X80" s="238"/>
      <c r="Y80" s="238"/>
      <c r="Z80" s="238"/>
      <c r="AA80" s="238"/>
      <c r="AB80" s="238"/>
      <c r="AC80" s="238"/>
    </row>
    <row r="81" spans="1:29" s="2" customFormat="1" ht="20.25">
      <c r="A81" s="12" t="s">
        <v>39</v>
      </c>
      <c r="B81" s="249" t="s">
        <v>7</v>
      </c>
      <c r="C81" s="249"/>
      <c r="D81" s="249"/>
      <c r="E81" s="249"/>
      <c r="F81" s="249"/>
      <c r="G81" s="249"/>
      <c r="H81" s="249"/>
      <c r="I81" s="127"/>
      <c r="J81" s="127"/>
      <c r="K81" s="39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</row>
    <row r="82" spans="1:29" s="2" customFormat="1" ht="9" customHeight="1">
      <c r="A82" s="16"/>
      <c r="B82" s="113"/>
      <c r="C82" s="113"/>
      <c r="D82" s="113"/>
      <c r="E82" s="113"/>
      <c r="F82" s="113"/>
      <c r="G82" s="113"/>
      <c r="H82" s="113"/>
      <c r="I82" s="113"/>
      <c r="J82" s="113"/>
      <c r="K82" s="19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</row>
    <row r="83" spans="1:29" s="2" customFormat="1" ht="42.75" customHeight="1">
      <c r="A83" s="16"/>
      <c r="B83" s="20" t="s">
        <v>6</v>
      </c>
      <c r="C83" s="37"/>
      <c r="D83" s="20" t="s">
        <v>52</v>
      </c>
      <c r="E83" s="114"/>
      <c r="F83" s="20" t="s">
        <v>58</v>
      </c>
      <c r="G83" s="114"/>
      <c r="H83" s="115" t="s">
        <v>48</v>
      </c>
      <c r="I83" s="37"/>
      <c r="J83" s="37"/>
      <c r="K83" s="19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</row>
    <row r="84" spans="1:29" s="2" customFormat="1" ht="15.75" customHeight="1">
      <c r="A84" s="16"/>
      <c r="B84" s="116" t="s">
        <v>5</v>
      </c>
      <c r="C84" s="37"/>
      <c r="D84" s="116" t="s">
        <v>5</v>
      </c>
      <c r="E84" s="114"/>
      <c r="F84" s="117" t="s">
        <v>4</v>
      </c>
      <c r="G84" s="114"/>
      <c r="H84" s="260" t="e">
        <f>B85+D85+F85</f>
        <v>#DIV/0!</v>
      </c>
      <c r="I84" s="37"/>
      <c r="J84" s="37"/>
      <c r="K84" s="19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</row>
    <row r="85" spans="1:29" s="2" customFormat="1" ht="20.25" customHeight="1">
      <c r="A85" s="16"/>
      <c r="B85" s="118" t="e">
        <f>J22</f>
        <v>#DIV/0!</v>
      </c>
      <c r="C85" s="119" t="s">
        <v>3</v>
      </c>
      <c r="D85" s="118">
        <f>J28</f>
        <v>0</v>
      </c>
      <c r="E85" s="119" t="s">
        <v>3</v>
      </c>
      <c r="F85" s="118">
        <f>F53+F67+F76</f>
        <v>0</v>
      </c>
      <c r="G85" s="119" t="s">
        <v>2</v>
      </c>
      <c r="H85" s="261"/>
      <c r="I85" s="37"/>
      <c r="J85" s="37"/>
      <c r="K85" s="19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</row>
    <row r="86" spans="1:29" s="2" customFormat="1" ht="20.25" customHeight="1">
      <c r="A86" s="16"/>
      <c r="B86" s="120"/>
      <c r="C86" s="121"/>
      <c r="D86" s="120"/>
      <c r="E86" s="119"/>
      <c r="F86" s="122"/>
      <c r="G86" s="37"/>
      <c r="H86" s="37"/>
      <c r="I86" s="37"/>
      <c r="J86" s="37"/>
      <c r="K86" s="19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</row>
    <row r="87" spans="1:29" s="2" customFormat="1" ht="52.5" customHeight="1">
      <c r="A87" s="16"/>
      <c r="B87" s="250" t="s">
        <v>1</v>
      </c>
      <c r="C87" s="250"/>
      <c r="D87" s="250"/>
      <c r="E87" s="250"/>
      <c r="F87" s="250"/>
      <c r="G87" s="250"/>
      <c r="H87" s="250"/>
      <c r="I87" s="250"/>
      <c r="J87" s="128"/>
      <c r="K87" s="19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</row>
    <row r="88" spans="1:29" s="2" customFormat="1" ht="12.75" customHeight="1" thickBot="1">
      <c r="A88" s="32"/>
      <c r="B88" s="33"/>
      <c r="C88" s="33"/>
      <c r="D88" s="33"/>
      <c r="E88" s="33"/>
      <c r="F88" s="33"/>
      <c r="G88" s="33"/>
      <c r="H88" s="33"/>
      <c r="I88" s="33"/>
      <c r="J88" s="33"/>
      <c r="K88" s="35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</row>
    <row r="89" spans="1:29" s="2" customFormat="1" ht="8.2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</row>
    <row r="90" spans="1:29" ht="20.25" customHeight="1">
      <c r="A90" s="251" t="s">
        <v>0</v>
      </c>
      <c r="B90" s="251"/>
      <c r="C90" s="251"/>
      <c r="D90" s="251"/>
      <c r="E90" s="251"/>
      <c r="F90" s="251"/>
      <c r="G90" s="251"/>
      <c r="H90" s="251"/>
      <c r="I90" s="251"/>
      <c r="J90" s="251"/>
      <c r="K90" s="251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</row>
    <row r="91" spans="1:29">
      <c r="A91" s="246"/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</row>
    <row r="92" spans="1:29">
      <c r="A92" s="246"/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</row>
    <row r="93" spans="1:29">
      <c r="A93" s="246"/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</row>
    <row r="94" spans="1:29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</row>
    <row r="95" spans="1:29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</row>
    <row r="96" spans="1:29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</row>
    <row r="97" spans="1:29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</row>
    <row r="98" spans="1:29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</row>
    <row r="99" spans="1:29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</row>
    <row r="100" spans="1:29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</row>
    <row r="101" spans="1:29">
      <c r="A101" s="237"/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</row>
    <row r="102" spans="1:29">
      <c r="A102" s="237"/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</row>
    <row r="103" spans="1:29">
      <c r="A103" s="237"/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</row>
    <row r="104" spans="1:29">
      <c r="A104" s="237"/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</row>
    <row r="105" spans="1:29">
      <c r="A105" s="237"/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</row>
    <row r="106" spans="1:29">
      <c r="A106" s="237"/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</row>
    <row r="107" spans="1:29">
      <c r="A107" s="237"/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</row>
    <row r="108" spans="1:29">
      <c r="A108" s="237"/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</row>
    <row r="109" spans="1:29">
      <c r="A109" s="237"/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</row>
    <row r="110" spans="1:29">
      <c r="A110" s="237"/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</row>
    <row r="111" spans="1:29">
      <c r="A111" s="237"/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</row>
    <row r="112" spans="1:29">
      <c r="A112" s="237"/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</row>
    <row r="113" spans="1:29">
      <c r="A113" s="237"/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</row>
    <row r="114" spans="1:29">
      <c r="A114" s="237"/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</row>
    <row r="115" spans="1:29">
      <c r="A115" s="237"/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</row>
    <row r="116" spans="1:29">
      <c r="A116" s="237"/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</row>
    <row r="117" spans="1:29">
      <c r="A117" s="237"/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</row>
    <row r="118" spans="1:29">
      <c r="A118" s="237"/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</row>
    <row r="119" spans="1:29">
      <c r="A119" s="237"/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</row>
    <row r="120" spans="1:29">
      <c r="A120" s="237"/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</row>
    <row r="121" spans="1:29">
      <c r="A121" s="237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</row>
    <row r="122" spans="1:29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</row>
    <row r="123" spans="1:29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</row>
    <row r="124" spans="1:29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</row>
    <row r="125" spans="1:29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</row>
    <row r="126" spans="1:29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</row>
    <row r="127" spans="1:29">
      <c r="A127" s="237"/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</row>
    <row r="128" spans="1:29">
      <c r="A128" s="237"/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</row>
    <row r="129" spans="1:29">
      <c r="A129" s="237"/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</row>
    <row r="130" spans="1:29">
      <c r="A130" s="237"/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</row>
    <row r="131" spans="1:29">
      <c r="A131" s="237"/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</row>
    <row r="132" spans="1:29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</row>
    <row r="133" spans="1:29">
      <c r="A133" s="237"/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</row>
    <row r="134" spans="1:29">
      <c r="A134" s="237"/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</row>
    <row r="135" spans="1:29">
      <c r="A135" s="237"/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</row>
  </sheetData>
  <sheetProtection algorithmName="SHA-512" hashValue="KKcdbJ64J5fnCZ+h09i46YbQb1QWSUNYJ9vtBEESIaRnVLA9zFJ4guwhoFFqNswYih3i84ClEs5lAYk2Wud5Rw==" saltValue="5KkjcgsGj4JiJ2y5NxunSA==" spinCount="100000" sheet="1" formatRows="0" selectLockedCells="1"/>
  <mergeCells count="12">
    <mergeCell ref="A90:K90"/>
    <mergeCell ref="A1:K1"/>
    <mergeCell ref="B33:I33"/>
    <mergeCell ref="B39:I39"/>
    <mergeCell ref="F35:I36"/>
    <mergeCell ref="H84:H85"/>
    <mergeCell ref="B56:I56"/>
    <mergeCell ref="E64:G64"/>
    <mergeCell ref="B81:H81"/>
    <mergeCell ref="B87:I87"/>
    <mergeCell ref="B70:I70"/>
    <mergeCell ref="A79:K7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0" orientation="portrait" horizontalDpi="300" verticalDpi="300" r:id="rId1"/>
  <headerFooter alignWithMargins="0">
    <oddFooter>&amp;L&amp;8CB - SERVICE AFC - CAF DE LA GIRONDE</oddFooter>
  </headerFooter>
  <rowBreaks count="2" manualBreakCount="2">
    <brk id="30" max="9" man="1"/>
    <brk id="78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Activité Alsh Périscolaire</vt:lpstr>
      <vt:lpstr>Activité Alsh Extrascolaire</vt:lpstr>
      <vt:lpstr>Activité Alsh Adolescents</vt:lpstr>
      <vt:lpstr>'Activité Alsh Adolescents'!Zone_d_impression</vt:lpstr>
      <vt:lpstr>'Activité Alsh Périscolaire'!Zone_d_impression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BETHFORT 331</dc:creator>
  <cp:lastModifiedBy>Carole BETHFORT 331</cp:lastModifiedBy>
  <cp:lastPrinted>2026-07-07T12:06:35Z</cp:lastPrinted>
  <dcterms:created xsi:type="dcterms:W3CDTF">2024-09-09T12:17:20Z</dcterms:created>
  <dcterms:modified xsi:type="dcterms:W3CDTF">2026-07-08T12:07:03Z</dcterms:modified>
</cp:coreProperties>
</file>