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F:\_PÔLE ACTION SOCIALE\PS ALSH\Outil PSO ALSH\"/>
    </mc:Choice>
  </mc:AlternateContent>
  <xr:revisionPtr revIDLastSave="0" documentId="13_ncr:1_{D92C448B-4E3A-415E-B8CB-B5B77815765F}" xr6:coauthVersionLast="47" xr6:coauthVersionMax="47" xr10:uidLastSave="{00000000-0000-0000-0000-000000000000}"/>
  <bookViews>
    <workbookView xWindow="28680" yWindow="-120" windowWidth="25440" windowHeight="15270" activeTab="2" xr2:uid="{00000000-000D-0000-FFFF-FFFF00000000}"/>
  </bookViews>
  <sheets>
    <sheet name="PSO Extra" sheetId="5" r:id="rId1"/>
    <sheet name="PSO péri" sheetId="1" r:id="rId2"/>
    <sheet name="PSO Ados" sheetId="6" r:id="rId3"/>
    <sheet name="Barèmes" sheetId="2" r:id="rId4"/>
  </sheets>
  <definedNames>
    <definedName name="RGEP">'PSO Extra'!$E$8</definedName>
    <definedName name="RGER">'PSO Extra'!$C$8</definedName>
    <definedName name="RGPP">'PSO péri'!$E$11</definedName>
    <definedName name="RGPR">'PSO péri'!$C$11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6" l="1"/>
  <c r="C38" i="6" s="1"/>
  <c r="C39" i="6" s="1"/>
  <c r="C36" i="6"/>
  <c r="E37" i="6"/>
  <c r="E38" i="6" s="1"/>
  <c r="E39" i="6" s="1"/>
  <c r="E36" i="6"/>
  <c r="E10" i="1"/>
  <c r="E45" i="1"/>
  <c r="E46" i="1"/>
  <c r="E47" i="1" s="1"/>
  <c r="C37" i="5"/>
  <c r="C38" i="5"/>
  <c r="C39" i="5" s="1"/>
  <c r="C40" i="5" s="1"/>
  <c r="E37" i="5"/>
  <c r="E38" i="5"/>
  <c r="E39" i="5" s="1"/>
  <c r="E40" i="5" s="1"/>
  <c r="E28" i="6"/>
  <c r="C28" i="6"/>
  <c r="E26" i="6"/>
  <c r="C26" i="6"/>
  <c r="E21" i="6"/>
  <c r="C21" i="6"/>
  <c r="E15" i="6"/>
  <c r="C15" i="6"/>
  <c r="E14" i="6"/>
  <c r="C14" i="6"/>
  <c r="C40" i="6" l="1"/>
  <c r="C41" i="5"/>
  <c r="E41" i="5"/>
  <c r="E13" i="6"/>
  <c r="C13" i="6"/>
  <c r="E18" i="6" l="1"/>
  <c r="E20" i="6" s="1"/>
  <c r="C18" i="6"/>
  <c r="C20" i="6" s="1"/>
  <c r="E40" i="6"/>
  <c r="C23" i="6" l="1"/>
  <c r="C31" i="6" s="1"/>
  <c r="E23" i="6"/>
  <c r="E31" i="6" s="1"/>
  <c r="E29" i="5"/>
  <c r="C29" i="5"/>
  <c r="E27" i="5"/>
  <c r="C27" i="5"/>
  <c r="E22" i="5"/>
  <c r="C22" i="5"/>
  <c r="E15" i="5"/>
  <c r="C15" i="5"/>
  <c r="E14" i="5"/>
  <c r="C14" i="5"/>
  <c r="C13" i="5"/>
  <c r="C18" i="5" s="1"/>
  <c r="E36" i="1"/>
  <c r="E38" i="1" s="1"/>
  <c r="E31" i="1"/>
  <c r="C36" i="1"/>
  <c r="C38" i="1" s="1"/>
  <c r="E24" i="1"/>
  <c r="E18" i="1"/>
  <c r="E17" i="1"/>
  <c r="C10" i="1"/>
  <c r="C46" i="1" s="1"/>
  <c r="C47" i="1" s="1"/>
  <c r="C31" i="1"/>
  <c r="C24" i="1"/>
  <c r="F6" i="2"/>
  <c r="F5" i="2"/>
  <c r="F4" i="2"/>
  <c r="C5" i="2"/>
  <c r="C6" i="2"/>
  <c r="C4" i="2"/>
  <c r="E48" i="1" l="1"/>
  <c r="C45" i="1"/>
  <c r="C48" i="1"/>
  <c r="E16" i="1"/>
  <c r="E21" i="1" s="1"/>
  <c r="E23" i="1" s="1"/>
  <c r="C16" i="1"/>
  <c r="C21" i="1" s="1"/>
  <c r="C23" i="1" s="1"/>
  <c r="C26" i="1" s="1"/>
  <c r="C20" i="5"/>
  <c r="C24" i="5" s="1"/>
  <c r="C32" i="5" s="1"/>
  <c r="E13" i="5"/>
  <c r="E29" i="1"/>
  <c r="C29" i="1"/>
  <c r="C18" i="1"/>
  <c r="E26" i="1" l="1"/>
  <c r="E40" i="1" s="1"/>
  <c r="C40" i="1"/>
  <c r="E49" i="1"/>
  <c r="C49" i="1"/>
  <c r="E18" i="5"/>
  <c r="E20" i="5" s="1"/>
  <c r="C17" i="1"/>
  <c r="E24" i="5" l="1"/>
  <c r="E3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Guy FUMOUX 031</author>
  </authors>
  <commentList>
    <comment ref="C8" authorId="0" shapeId="0" xr:uid="{F207DAC8-1ACF-4106-B48C-A447F38A1BD5}">
      <text>
        <r>
          <rPr>
            <b/>
            <sz val="9"/>
            <color indexed="81"/>
            <rFont val="Tahoma"/>
            <family val="2"/>
          </rPr>
          <t>RGER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E0FC65D6-8593-43E5-9E5E-780EAA1511DD}">
      <text>
        <r>
          <rPr>
            <b/>
            <sz val="9"/>
            <color indexed="81"/>
            <rFont val="Tahoma"/>
            <family val="2"/>
          </rPr>
          <t>RGER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Guy FUMOUX 031</author>
  </authors>
  <commentList>
    <comment ref="C11" authorId="0" shapeId="0" xr:uid="{F60C1DA1-8768-4CE7-8A8B-F767B7951C75}">
      <text>
        <r>
          <rPr>
            <b/>
            <sz val="9"/>
            <color indexed="81"/>
            <rFont val="Tahoma"/>
            <family val="2"/>
          </rPr>
          <t>RGPR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BA377A72-4F41-4B56-AE47-CDFCCDF0E178}">
      <text>
        <r>
          <rPr>
            <b/>
            <sz val="9"/>
            <color indexed="81"/>
            <rFont val="Tahoma"/>
            <family val="2"/>
          </rPr>
          <t>RGPP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<sst xmlns="http://schemas.openxmlformats.org/spreadsheetml/2006/main" count="127" uniqueCount="59">
  <si>
    <t>avec couche</t>
  </si>
  <si>
    <t>sans couche</t>
  </si>
  <si>
    <t>Prix plafond</t>
  </si>
  <si>
    <t>PS maximum</t>
  </si>
  <si>
    <t>prix plafond</t>
  </si>
  <si>
    <t>Bonus CTG</t>
  </si>
  <si>
    <t>Prix de revient heures réalisées (Charges / heures réalisées)</t>
  </si>
  <si>
    <t xml:space="preserve">Montant des charges de personnel (compte 64) </t>
  </si>
  <si>
    <t>Total des charges</t>
  </si>
  <si>
    <t>2025 (Version décembre 2024)</t>
  </si>
  <si>
    <t>Réel 2024</t>
  </si>
  <si>
    <t>Prév 2025</t>
  </si>
  <si>
    <t>Ratio charges de personnel / charges totales</t>
  </si>
  <si>
    <t>LA PSO PERISCOLAIRE</t>
  </si>
  <si>
    <t>Données de fonctionnement l'accueil périscolaire</t>
  </si>
  <si>
    <t>% du régime général</t>
  </si>
  <si>
    <t>Périscolaire</t>
  </si>
  <si>
    <t>Extrascolaire</t>
  </si>
  <si>
    <t>Adolescents</t>
  </si>
  <si>
    <t>PSO</t>
  </si>
  <si>
    <t>Prix plafond PSO retenu</t>
  </si>
  <si>
    <t>Nombre d’heures de présence des enfants bénéficiaires de l’Aeeh</t>
  </si>
  <si>
    <t>Complément Inclusif ALSH</t>
  </si>
  <si>
    <r>
      <t>Montant CI ALSH</t>
    </r>
    <r>
      <rPr>
        <sz val="10"/>
        <color theme="1"/>
        <rFont val="Arial"/>
        <family val="2"/>
      </rPr>
      <t xml:space="preserve">
</t>
    </r>
  </si>
  <si>
    <t>Bonification Plan mercredi</t>
  </si>
  <si>
    <r>
      <t xml:space="preserve">TOTAL PSO
</t>
    </r>
    <r>
      <rPr>
        <sz val="16"/>
        <color rgb="FF333F4F"/>
        <rFont val="Arial"/>
        <family val="2"/>
      </rPr>
      <t xml:space="preserve"> (à déclarer au compte 70623 dans "mon compte partenaire")</t>
    </r>
  </si>
  <si>
    <t>Nombre d'heures réalisées en année de référence</t>
  </si>
  <si>
    <t xml:space="preserve">Nombre d'heures réalisées matin et soir </t>
  </si>
  <si>
    <t>Nombre d'heures réalisées pause méridienne</t>
  </si>
  <si>
    <t>Nombre d'heures réalisées les mercredis</t>
  </si>
  <si>
    <t>Total des heures réalisées</t>
  </si>
  <si>
    <t>Nombre d'heures éligibles à la bonification</t>
  </si>
  <si>
    <t>Montant bonification plan mercredi</t>
  </si>
  <si>
    <r>
      <t>Montant subvention PSO</t>
    </r>
    <r>
      <rPr>
        <sz val="10"/>
        <color theme="1"/>
        <rFont val="Arial"/>
        <family val="2"/>
      </rPr>
      <t xml:space="preserve">
(Heures de présence x Montant PSO retenu x % du régime général)</t>
    </r>
  </si>
  <si>
    <t>Montant unitaire PSO retenu (Minimum entre Prix de revient et Prix plafond retenu x 30%)</t>
  </si>
  <si>
    <t>Montant unitaire du bonus CTG</t>
  </si>
  <si>
    <t>Montat bonus CTG offre existante</t>
  </si>
  <si>
    <t>Heures nouvelles développées</t>
  </si>
  <si>
    <t>Heures nouvelles développées éligibles au BT CTG</t>
  </si>
  <si>
    <t>Bonus CTG offre nouvelle</t>
  </si>
  <si>
    <t>Montat bonus CTG offre nouvelle</t>
  </si>
  <si>
    <r>
      <t xml:space="preserve">Montant du bonus CTG 
</t>
    </r>
    <r>
      <rPr>
        <b/>
        <sz val="10"/>
        <color rgb="FF000000"/>
        <rFont val="Arial"/>
        <family val="2"/>
        <scheme val="minor"/>
      </rPr>
      <t xml:space="preserve">
</t>
    </r>
    <r>
      <rPr>
        <sz val="10"/>
        <color rgb="FF000000"/>
        <rFont val="Arial"/>
        <family val="2"/>
        <scheme val="minor"/>
      </rPr>
      <t xml:space="preserve"> (à déclarer au compte 70626 dans "mon compte partenaire")</t>
    </r>
  </si>
  <si>
    <t>LA PSO EXTRASCOLAIRE</t>
  </si>
  <si>
    <t>Données de fonctionnement l'accueil extrascolaire</t>
  </si>
  <si>
    <t xml:space="preserve">Prestation de Service </t>
  </si>
  <si>
    <t xml:space="preserve">Total des heures éligibles à la PS </t>
  </si>
  <si>
    <t>Nombre d'heures en année de référence (voir convention Caf)</t>
  </si>
  <si>
    <t>Nombre d'heures réalisées en année de référence RG (voir convention Caf)</t>
  </si>
  <si>
    <t>Montant bonus CTG offre existante</t>
  </si>
  <si>
    <r>
      <rPr>
        <b/>
        <i/>
        <sz val="14"/>
        <rFont val="Arial"/>
        <family val="2"/>
      </rPr>
      <t xml:space="preserve">Cet outil a pour vocation à vous aider à calculer la Prestation de Service ALSH EXTRASCOLAIRE pour compléter vos déclarations dans AFAS
Les montants calculés sont des ESTIMATIONS et n'ont pas valeur de droit acquis.
</t>
    </r>
    <r>
      <rPr>
        <b/>
        <i/>
        <sz val="14"/>
        <color rgb="FFA61C00"/>
        <rFont val="Arial"/>
        <family val="2"/>
      </rPr>
      <t xml:space="preserve">
Seules les cellules en rouge sont à saisir avec les données propres à votre accueil de loisirs.
Les calculs se font automatiquement</t>
    </r>
  </si>
  <si>
    <r>
      <rPr>
        <b/>
        <i/>
        <sz val="14"/>
        <rFont val="Arial"/>
        <family val="2"/>
      </rPr>
      <t xml:space="preserve">Cet outil a pour vocation à vous aider à calculer la Prestation de Service ALSH périscolaire pour compléter vos déclarations dans AFAS
Les montants calculés sont des ESTIMATIONS et n'ont pas valeur de droit acquis.
</t>
    </r>
    <r>
      <rPr>
        <b/>
        <i/>
        <sz val="14"/>
        <color rgb="FFA61C00"/>
        <rFont val="Arial"/>
        <family val="2"/>
      </rPr>
      <t xml:space="preserve">
Seules les cellules en rouge sont à saisir avec les données propres à votre accueil de loisirs.
Les calculs se font automatiquement</t>
    </r>
  </si>
  <si>
    <t>Montant unitaire de la bonification (1)</t>
  </si>
  <si>
    <r>
      <t xml:space="preserve">(1) </t>
    </r>
    <r>
      <rPr>
        <b/>
        <sz val="10"/>
        <color rgb="FF000000"/>
        <rFont val="Arial"/>
        <family val="2"/>
        <scheme val="minor"/>
      </rPr>
      <t>0,95 €</t>
    </r>
    <r>
      <rPr>
        <sz val="10"/>
        <color rgb="FF000000"/>
        <rFont val="Arial"/>
        <family val="2"/>
        <scheme val="minor"/>
      </rPr>
      <t xml:space="preserve"> pour les commune en QPV ou dont le potentiel financier par habitant est inférieur à 900 €</t>
    </r>
  </si>
  <si>
    <r>
      <t xml:space="preserve">    </t>
    </r>
    <r>
      <rPr>
        <b/>
        <sz val="10"/>
        <color rgb="FF000000"/>
        <rFont val="Arial"/>
        <family val="2"/>
        <scheme val="minor"/>
      </rPr>
      <t>0,46 €</t>
    </r>
    <r>
      <rPr>
        <sz val="10"/>
        <color rgb="FF000000"/>
        <rFont val="Arial"/>
        <family val="2"/>
        <scheme val="minor"/>
      </rPr>
      <t xml:space="preserve"> pour toutes les autres communes </t>
    </r>
  </si>
  <si>
    <t xml:space="preserve">Etes-vous signataire d'un PEDT Plan mercredi </t>
  </si>
  <si>
    <t>LA PSO ADOLESCENT</t>
  </si>
  <si>
    <r>
      <rPr>
        <b/>
        <i/>
        <sz val="14"/>
        <rFont val="Arial"/>
        <family val="2"/>
      </rPr>
      <t xml:space="preserve">Cet outil a pour vocation à vous aider à calculer la Prestation de Service ALSH Adolescent pour compléter vos déclarations dans AFAS
Les montants calculés sont des ESTIMATIONS et n'ont pas valeur de droit acquis.
</t>
    </r>
    <r>
      <rPr>
        <b/>
        <i/>
        <sz val="14"/>
        <color rgb="FFA61C00"/>
        <rFont val="Arial"/>
        <family val="2"/>
      </rPr>
      <t xml:space="preserve">
Seules les cellules en rouge sont à saisir avec les données propres à votre accueil de loisirs.
Les calculs se font automatiquement</t>
    </r>
  </si>
  <si>
    <t>Données de fonctionnement l'accueil ados</t>
  </si>
  <si>
    <t>MAJ 04/04/25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</si>
</sst>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-* #,##0\ _€_-;\-* #,##0\ _€_-;_-* &quot;-&quot;??\ _€_-;_-@"/>
    <numFmt numFmtId="167" formatCode="_-* #,##0\ [$€-40C]_-;\-* #,##0\ [$€-40C]_-;_-* &quot;-&quot;??\ [$€-40C]_-;_-@"/>
    <numFmt numFmtId="168" formatCode="0.0%"/>
    <numFmt numFmtId="169" formatCode="_-* #,##0.00\ &quot;€&quot;_-;\-* #,##0.00\ &quot;€&quot;_-;_-* &quot;-&quot;??\ &quot;€&quot;_-;_-@"/>
    <numFmt numFmtId="170" formatCode="#,##0.00\ [$€-1]"/>
    <numFmt numFmtId="171" formatCode="_(* #,##0.00_)\ [$€-1]_);\(#,##0.00\)\ [$€-1]_);_(* &quot;-&quot;??_)\ [$€-1]_);_(@"/>
    <numFmt numFmtId="172" formatCode="_-* #,##0.00\ [$€-40C]_-;\-* #,##0.00\ [$€-40C]_-;_-* &quot;-&quot;??\ [$€-40C]_-;_-@_-"/>
    <numFmt numFmtId="173" formatCode="#,##0.000\ [$€-1]"/>
  </numFmts>
  <fonts count="33" x14ac:knownFonts="1">
    <font>
      <sz val="10"/>
      <color rgb="FF000000"/>
      <name val="Arial"/>
      <scheme val="minor"/>
    </font>
    <font>
      <b/>
      <i/>
      <sz val="9"/>
      <color rgb="FFA61C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10"/>
      <color rgb="FFB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333F4F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99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b/>
      <i/>
      <sz val="14"/>
      <color rgb="FFA61C00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333F4F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6"/>
      <color rgb="FF333F4F"/>
      <name val="Arial"/>
      <family val="2"/>
    </font>
    <font>
      <sz val="16"/>
      <color rgb="FF333F4F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Arial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B7E1CD"/>
        <bgColor rgb="FFB7E1CD"/>
      </patternFill>
    </fill>
    <fill>
      <patternFill patternType="solid">
        <fgColor rgb="FFFF0000"/>
        <bgColor rgb="FFFF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rgb="FFB7E1CD"/>
        <bgColor rgb="FFF3F3F3"/>
      </patternFill>
    </fill>
    <fill>
      <patternFill patternType="solid">
        <fgColor rgb="FFB7E1CD"/>
        <bgColor indexed="64"/>
      </patternFill>
    </fill>
    <fill>
      <patternFill patternType="solid">
        <fgColor theme="7" tint="0.39997558519241921"/>
        <bgColor rgb="FFB7E1CD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7E1CD"/>
      </patternFill>
    </fill>
    <fill>
      <patternFill patternType="solid">
        <fgColor rgb="FF92D050"/>
        <bgColor rgb="FFF3F3F3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8">
    <xf numFmtId="0" fontId="0" fillId="0" borderId="0" xfId="0" applyFont="1" applyAlignment="1"/>
    <xf numFmtId="0" fontId="12" fillId="0" borderId="0" xfId="0" applyFont="1" applyAlignment="1"/>
    <xf numFmtId="0" fontId="13" fillId="6" borderId="0" xfId="0" applyFont="1" applyFill="1"/>
    <xf numFmtId="0" fontId="13" fillId="0" borderId="0" xfId="0" applyFont="1" applyAlignment="1">
      <alignment vertical="center" wrapText="1"/>
    </xf>
    <xf numFmtId="0" fontId="13" fillId="6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6" borderId="0" xfId="0" applyFont="1" applyFill="1" applyAlignment="1">
      <alignment horizontal="center" vertical="center" wrapText="1"/>
    </xf>
    <xf numFmtId="170" fontId="12" fillId="0" borderId="0" xfId="0" applyNumberFormat="1" applyFont="1"/>
    <xf numFmtId="0" fontId="12" fillId="6" borderId="0" xfId="0" applyFont="1" applyFill="1"/>
    <xf numFmtId="0" fontId="3" fillId="0" borderId="0" xfId="0" applyFont="1" applyProtection="1"/>
    <xf numFmtId="0" fontId="0" fillId="0" borderId="0" xfId="0" applyFont="1" applyAlignment="1" applyProtection="1"/>
    <xf numFmtId="0" fontId="1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Protection="1"/>
    <xf numFmtId="0" fontId="4" fillId="8" borderId="12" xfId="0" applyNumberFormat="1" applyFont="1" applyFill="1" applyBorder="1" applyAlignment="1" applyProtection="1">
      <alignment horizontal="center" wrapText="1"/>
    </xf>
    <xf numFmtId="0" fontId="10" fillId="11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4" borderId="1" xfId="0" applyFont="1" applyFill="1" applyBorder="1" applyProtection="1"/>
    <xf numFmtId="0" fontId="6" fillId="4" borderId="8" xfId="0" applyFont="1" applyFill="1" applyBorder="1" applyProtection="1"/>
    <xf numFmtId="0" fontId="3" fillId="4" borderId="8" xfId="0" applyFont="1" applyFill="1" applyBorder="1" applyProtection="1"/>
    <xf numFmtId="0" fontId="3" fillId="0" borderId="0" xfId="0" applyFont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0" fillId="0" borderId="1" xfId="0" applyFont="1" applyBorder="1" applyAlignment="1" applyProtection="1"/>
    <xf numFmtId="170" fontId="6" fillId="4" borderId="13" xfId="0" applyNumberFormat="1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4" borderId="1" xfId="0" applyFont="1" applyFill="1" applyBorder="1" applyAlignment="1" applyProtection="1">
      <alignment vertical="center" wrapText="1"/>
    </xf>
    <xf numFmtId="168" fontId="10" fillId="4" borderId="13" xfId="0" applyNumberFormat="1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168" fontId="10" fillId="12" borderId="13" xfId="3" applyNumberFormat="1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vertical="center" wrapText="1"/>
    </xf>
    <xf numFmtId="170" fontId="6" fillId="4" borderId="14" xfId="0" applyNumberFormat="1" applyFont="1" applyFill="1" applyBorder="1" applyAlignment="1" applyProtection="1">
      <alignment horizontal="right" vertical="center"/>
    </xf>
    <xf numFmtId="169" fontId="10" fillId="5" borderId="12" xfId="0" applyNumberFormat="1" applyFont="1" applyFill="1" applyBorder="1" applyAlignment="1" applyProtection="1">
      <alignment horizontal="right" vertical="center"/>
    </xf>
    <xf numFmtId="0" fontId="5" fillId="4" borderId="1" xfId="0" applyFont="1" applyFill="1" applyBorder="1" applyAlignment="1" applyProtection="1">
      <alignment vertical="center" wrapText="1"/>
    </xf>
    <xf numFmtId="170" fontId="6" fillId="4" borderId="1" xfId="0" applyNumberFormat="1" applyFont="1" applyFill="1" applyBorder="1" applyAlignment="1" applyProtection="1">
      <alignment horizontal="right" vertical="center"/>
    </xf>
    <xf numFmtId="0" fontId="10" fillId="4" borderId="0" xfId="0" applyFont="1" applyFill="1" applyAlignment="1" applyProtection="1">
      <alignment wrapText="1"/>
    </xf>
    <xf numFmtId="0" fontId="6" fillId="4" borderId="0" xfId="0" applyFont="1" applyFill="1" applyProtection="1"/>
    <xf numFmtId="0" fontId="6" fillId="0" borderId="0" xfId="0" applyFont="1" applyProtection="1"/>
    <xf numFmtId="0" fontId="11" fillId="4" borderId="1" xfId="0" applyFont="1" applyFill="1" applyBorder="1" applyAlignment="1" applyProtection="1">
      <alignment vertical="center" wrapText="1"/>
    </xf>
    <xf numFmtId="0" fontId="6" fillId="4" borderId="1" xfId="0" applyFont="1" applyFill="1" applyBorder="1" applyProtection="1"/>
    <xf numFmtId="0" fontId="19" fillId="4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/>
    </xf>
    <xf numFmtId="0" fontId="23" fillId="9" borderId="11" xfId="0" applyFont="1" applyFill="1" applyBorder="1" applyAlignment="1" applyProtection="1">
      <alignment vertical="center" wrapText="1"/>
    </xf>
    <xf numFmtId="170" fontId="4" fillId="5" borderId="12" xfId="0" applyNumberFormat="1" applyFont="1" applyFill="1" applyBorder="1" applyAlignment="1" applyProtection="1">
      <alignment horizontal="right" vertical="center" wrapText="1"/>
    </xf>
    <xf numFmtId="166" fontId="7" fillId="7" borderId="13" xfId="0" applyNumberFormat="1" applyFont="1" applyFill="1" applyBorder="1" applyAlignment="1" applyProtection="1">
      <alignment horizontal="center" vertical="center" wrapText="1"/>
      <protection locked="0"/>
    </xf>
    <xf numFmtId="168" fontId="7" fillId="7" borderId="13" xfId="0" applyNumberFormat="1" applyFont="1" applyFill="1" applyBorder="1" applyAlignment="1" applyProtection="1">
      <alignment horizontal="center" vertical="center" wrapText="1"/>
      <protection locked="0"/>
    </xf>
    <xf numFmtId="167" fontId="7" fillId="7" borderId="13" xfId="0" applyNumberFormat="1" applyFont="1" applyFill="1" applyBorder="1" applyAlignment="1" applyProtection="1">
      <alignment horizontal="center" vertical="center" wrapText="1"/>
      <protection locked="0"/>
    </xf>
    <xf numFmtId="167" fontId="8" fillId="7" borderId="13" xfId="0" applyNumberFormat="1" applyFont="1" applyFill="1" applyBorder="1" applyAlignment="1" applyProtection="1">
      <alignment horizontal="center" vertical="center" wrapText="1"/>
      <protection locked="0"/>
    </xf>
    <xf numFmtId="167" fontId="7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Protection="1"/>
    <xf numFmtId="0" fontId="9" fillId="12" borderId="1" xfId="0" applyFont="1" applyFill="1" applyBorder="1" applyAlignment="1" applyProtection="1">
      <alignment vertical="center" wrapText="1"/>
    </xf>
    <xf numFmtId="0" fontId="23" fillId="0" borderId="1" xfId="0" applyFont="1" applyFill="1" applyBorder="1" applyAlignment="1" applyProtection="1">
      <alignment vertical="center" wrapText="1"/>
    </xf>
    <xf numFmtId="170" fontId="4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1" fillId="9" borderId="9" xfId="0" applyFont="1" applyFill="1" applyBorder="1" applyAlignment="1" applyProtection="1">
      <alignment vertical="center" wrapText="1"/>
    </xf>
    <xf numFmtId="170" fontId="22" fillId="0" borderId="13" xfId="0" applyNumberFormat="1" applyFont="1" applyFill="1" applyBorder="1" applyAlignment="1" applyProtection="1">
      <alignment horizontal="center" vertical="center"/>
    </xf>
    <xf numFmtId="170" fontId="6" fillId="0" borderId="13" xfId="0" applyNumberFormat="1" applyFont="1" applyFill="1" applyBorder="1" applyAlignment="1" applyProtection="1">
      <alignment horizontal="center" vertical="center"/>
    </xf>
    <xf numFmtId="168" fontId="10" fillId="0" borderId="13" xfId="0" applyNumberFormat="1" applyFont="1" applyFill="1" applyBorder="1" applyAlignment="1" applyProtection="1">
      <alignment horizontal="center" vertical="center" wrapText="1"/>
    </xf>
    <xf numFmtId="168" fontId="10" fillId="0" borderId="13" xfId="3" applyNumberFormat="1" applyFont="1" applyFill="1" applyBorder="1" applyAlignment="1" applyProtection="1">
      <alignment horizontal="center" vertical="center" wrapText="1"/>
    </xf>
    <xf numFmtId="170" fontId="6" fillId="0" borderId="1" xfId="0" applyNumberFormat="1" applyFont="1" applyFill="1" applyBorder="1" applyAlignment="1" applyProtection="1">
      <alignment horizontal="right" vertical="center"/>
    </xf>
    <xf numFmtId="169" fontId="10" fillId="0" borderId="13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10" fontId="10" fillId="0" borderId="13" xfId="0" applyNumberFormat="1" applyFont="1" applyFill="1" applyBorder="1" applyAlignment="1" applyProtection="1">
      <alignment horizontal="center" vertical="center" wrapText="1"/>
    </xf>
    <xf numFmtId="10" fontId="6" fillId="0" borderId="13" xfId="0" applyNumberFormat="1" applyFont="1" applyFill="1" applyBorder="1" applyAlignment="1" applyProtection="1">
      <alignment horizontal="center" vertical="center"/>
    </xf>
    <xf numFmtId="171" fontId="9" fillId="0" borderId="13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wrapText="1"/>
    </xf>
    <xf numFmtId="170" fontId="6" fillId="0" borderId="13" xfId="0" applyNumberFormat="1" applyFont="1" applyFill="1" applyBorder="1" applyAlignment="1" applyProtection="1">
      <alignment horizontal="right" vertical="center"/>
    </xf>
    <xf numFmtId="169" fontId="10" fillId="0" borderId="13" xfId="0" applyNumberFormat="1" applyFont="1" applyFill="1" applyBorder="1" applyAlignment="1" applyProtection="1">
      <alignment horizontal="right" vertical="center"/>
    </xf>
    <xf numFmtId="169" fontId="6" fillId="0" borderId="1" xfId="0" applyNumberFormat="1" applyFont="1" applyFill="1" applyBorder="1" applyProtection="1"/>
    <xf numFmtId="170" fontId="4" fillId="0" borderId="13" xfId="0" applyNumberFormat="1" applyFont="1" applyFill="1" applyBorder="1" applyAlignment="1" applyProtection="1">
      <alignment horizontal="right" vertical="center" wrapText="1"/>
    </xf>
    <xf numFmtId="166" fontId="7" fillId="0" borderId="13" xfId="0" applyNumberFormat="1" applyFont="1" applyFill="1" applyBorder="1" applyAlignment="1" applyProtection="1">
      <alignment horizontal="center" vertical="center" wrapText="1"/>
    </xf>
    <xf numFmtId="168" fontId="7" fillId="0" borderId="13" xfId="0" applyNumberFormat="1" applyFont="1" applyFill="1" applyBorder="1" applyAlignment="1" applyProtection="1">
      <alignment horizontal="center" vertical="center" wrapText="1"/>
    </xf>
    <xf numFmtId="167" fontId="7" fillId="0" borderId="13" xfId="0" applyNumberFormat="1" applyFont="1" applyFill="1" applyBorder="1" applyAlignment="1" applyProtection="1">
      <alignment horizontal="center" vertical="center" wrapText="1"/>
    </xf>
    <xf numFmtId="0" fontId="11" fillId="10" borderId="11" xfId="0" applyFont="1" applyFill="1" applyBorder="1" applyAlignment="1" applyProtection="1">
      <alignment vertical="center" wrapText="1"/>
    </xf>
    <xf numFmtId="0" fontId="3" fillId="0" borderId="1" xfId="0" applyFont="1" applyBorder="1" applyProtection="1"/>
    <xf numFmtId="0" fontId="9" fillId="11" borderId="12" xfId="0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right" vertical="center" wrapText="1"/>
    </xf>
    <xf numFmtId="0" fontId="21" fillId="4" borderId="7" xfId="0" applyFont="1" applyFill="1" applyBorder="1" applyAlignment="1" applyProtection="1">
      <alignment horizontal="right" vertical="center" wrapText="1"/>
    </xf>
    <xf numFmtId="0" fontId="5" fillId="4" borderId="1" xfId="0" applyFont="1" applyFill="1" applyBorder="1" applyAlignment="1" applyProtection="1">
      <alignment horizontal="right" vertical="center" wrapText="1"/>
    </xf>
    <xf numFmtId="0" fontId="6" fillId="4" borderId="5" xfId="0" applyFont="1" applyFill="1" applyBorder="1" applyAlignment="1" applyProtection="1">
      <alignment horizontal="right" vertical="center" wrapText="1"/>
    </xf>
    <xf numFmtId="0" fontId="20" fillId="0" borderId="1" xfId="0" applyFont="1" applyFill="1" applyBorder="1" applyAlignment="1" applyProtection="1">
      <alignment horizontal="center" wrapText="1"/>
    </xf>
    <xf numFmtId="0" fontId="20" fillId="0" borderId="1" xfId="0" applyFont="1" applyFill="1" applyBorder="1" applyProtection="1"/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167" fontId="0" fillId="0" borderId="0" xfId="0" applyNumberFormat="1" applyFont="1" applyAlignment="1" applyProtection="1"/>
    <xf numFmtId="172" fontId="0" fillId="0" borderId="0" xfId="0" applyNumberFormat="1" applyFont="1" applyAlignment="1" applyProtection="1"/>
    <xf numFmtId="0" fontId="28" fillId="0" borderId="13" xfId="0" applyNumberFormat="1" applyFont="1" applyFill="1" applyBorder="1" applyAlignment="1" applyProtection="1">
      <alignment horizontal="right" vertical="center" wrapText="1"/>
    </xf>
    <xf numFmtId="170" fontId="28" fillId="14" borderId="12" xfId="0" applyNumberFormat="1" applyFont="1" applyFill="1" applyBorder="1" applyAlignment="1" applyProtection="1">
      <alignment horizontal="right" vertical="center" wrapText="1"/>
    </xf>
    <xf numFmtId="0" fontId="20" fillId="0" borderId="1" xfId="0" applyFont="1" applyFill="1" applyBorder="1" applyAlignment="1" applyProtection="1">
      <alignment horizontal="center" wrapText="1"/>
    </xf>
    <xf numFmtId="0" fontId="20" fillId="0" borderId="1" xfId="0" applyFont="1" applyFill="1" applyBorder="1" applyProtection="1"/>
    <xf numFmtId="0" fontId="21" fillId="4" borderId="8" xfId="0" applyFont="1" applyFill="1" applyBorder="1" applyAlignment="1" applyProtection="1">
      <alignment horizontal="right" vertical="center" wrapText="1"/>
    </xf>
    <xf numFmtId="172" fontId="22" fillId="4" borderId="13" xfId="1" applyNumberFormat="1" applyFont="1" applyFill="1" applyBorder="1" applyAlignment="1" applyProtection="1">
      <alignment horizontal="center" vertical="center"/>
    </xf>
    <xf numFmtId="173" fontId="12" fillId="0" borderId="0" xfId="0" applyNumberFormat="1" applyFont="1"/>
    <xf numFmtId="173" fontId="22" fillId="4" borderId="13" xfId="0" applyNumberFormat="1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vertical="center" wrapText="1"/>
    </xf>
    <xf numFmtId="170" fontId="0" fillId="0" borderId="0" xfId="0" applyNumberFormat="1" applyFont="1" applyAlignment="1"/>
    <xf numFmtId="169" fontId="6" fillId="3" borderId="1" xfId="0" applyNumberFormat="1" applyFont="1" applyFill="1" applyBorder="1" applyProtection="1"/>
    <xf numFmtId="166" fontId="30" fillId="0" borderId="13" xfId="0" applyNumberFormat="1" applyFont="1" applyFill="1" applyBorder="1" applyAlignment="1" applyProtection="1">
      <alignment horizontal="center" vertical="center" wrapText="1"/>
    </xf>
    <xf numFmtId="172" fontId="7" fillId="7" borderId="13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0" applyNumberFormat="1" applyFont="1" applyFill="1" applyBorder="1" applyAlignment="1" applyProtection="1">
      <alignment horizontal="right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170" fontId="28" fillId="0" borderId="1" xfId="0" applyNumberFormat="1" applyFont="1" applyFill="1" applyBorder="1" applyAlignment="1" applyProtection="1">
      <alignment horizontal="right" vertical="center" wrapText="1"/>
    </xf>
    <xf numFmtId="172" fontId="7" fillId="0" borderId="13" xfId="1" applyNumberFormat="1" applyFont="1" applyFill="1" applyBorder="1" applyAlignment="1" applyProtection="1">
      <alignment horizontal="center" vertical="center" wrapText="1"/>
    </xf>
    <xf numFmtId="165" fontId="7" fillId="0" borderId="13" xfId="2" applyFont="1" applyFill="1" applyBorder="1" applyAlignment="1" applyProtection="1">
      <alignment horizontal="center" vertical="center" wrapText="1"/>
    </xf>
    <xf numFmtId="172" fontId="30" fillId="0" borderId="13" xfId="1" applyNumberFormat="1" applyFont="1" applyFill="1" applyBorder="1" applyAlignment="1" applyProtection="1">
      <alignment horizontal="center" vertical="center" wrapText="1"/>
    </xf>
    <xf numFmtId="165" fontId="30" fillId="0" borderId="13" xfId="2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/>
    <xf numFmtId="166" fontId="0" fillId="0" borderId="0" xfId="0" applyNumberFormat="1" applyFont="1" applyAlignment="1" applyProtection="1"/>
    <xf numFmtId="0" fontId="9" fillId="4" borderId="5" xfId="0" applyFont="1" applyFill="1" applyBorder="1" applyAlignment="1" applyProtection="1">
      <alignment horizontal="right" vertical="center" wrapText="1"/>
    </xf>
    <xf numFmtId="0" fontId="22" fillId="4" borderId="1" xfId="0" applyFont="1" applyFill="1" applyBorder="1" applyAlignment="1" applyProtection="1">
      <alignment horizontal="right" vertical="center" wrapText="1"/>
    </xf>
    <xf numFmtId="0" fontId="26" fillId="15" borderId="9" xfId="0" applyFont="1" applyFill="1" applyBorder="1" applyAlignment="1" applyProtection="1">
      <alignment horizontal="center" vertical="center" wrapText="1"/>
    </xf>
    <xf numFmtId="0" fontId="26" fillId="15" borderId="11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left" vertical="center" wrapText="1"/>
    </xf>
    <xf numFmtId="0" fontId="9" fillId="4" borderId="6" xfId="0" applyFont="1" applyFill="1" applyBorder="1" applyAlignment="1" applyProtection="1">
      <alignment horizontal="left" vertical="center" wrapText="1"/>
    </xf>
    <xf numFmtId="0" fontId="29" fillId="13" borderId="9" xfId="0" applyFont="1" applyFill="1" applyBorder="1" applyAlignment="1" applyProtection="1">
      <alignment horizontal="center" wrapText="1"/>
    </xf>
    <xf numFmtId="0" fontId="29" fillId="13" borderId="11" xfId="0" applyFont="1" applyFill="1" applyBorder="1" applyAlignment="1" applyProtection="1">
      <alignment horizontal="center" wrapText="1"/>
    </xf>
    <xf numFmtId="0" fontId="19" fillId="4" borderId="2" xfId="0" applyFont="1" applyFill="1" applyBorder="1" applyAlignment="1" applyProtection="1">
      <alignment horizontal="left" vertical="top" wrapText="1"/>
    </xf>
    <xf numFmtId="0" fontId="19" fillId="4" borderId="4" xfId="0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horizontal="center" wrapText="1"/>
    </xf>
    <xf numFmtId="0" fontId="20" fillId="0" borderId="1" xfId="0" applyFont="1" applyFill="1" applyBorder="1" applyProtection="1"/>
    <xf numFmtId="0" fontId="18" fillId="2" borderId="9" xfId="0" applyFont="1" applyFill="1" applyBorder="1" applyAlignment="1" applyProtection="1">
      <alignment horizontal="center" wrapText="1"/>
    </xf>
    <xf numFmtId="0" fontId="18" fillId="2" borderId="10" xfId="0" applyFont="1" applyFill="1" applyBorder="1" applyAlignment="1" applyProtection="1">
      <alignment horizontal="center" wrapText="1"/>
    </xf>
    <xf numFmtId="0" fontId="18" fillId="2" borderId="11" xfId="0" applyFont="1" applyFill="1" applyBorder="1" applyAlignment="1" applyProtection="1">
      <alignment horizontal="center" wrapText="1"/>
    </xf>
    <xf numFmtId="0" fontId="19" fillId="4" borderId="2" xfId="0" applyFont="1" applyFill="1" applyBorder="1" applyAlignment="1" applyProtection="1">
      <alignment horizontal="left" wrapText="1"/>
    </xf>
    <xf numFmtId="0" fontId="19" fillId="4" borderId="4" xfId="0" applyFont="1" applyFill="1" applyBorder="1" applyAlignment="1" applyProtection="1">
      <alignment horizontal="left" wrapText="1"/>
    </xf>
    <xf numFmtId="0" fontId="5" fillId="4" borderId="5" xfId="0" applyFont="1" applyFill="1" applyBorder="1" applyAlignment="1" applyProtection="1">
      <alignment horizontal="right"/>
    </xf>
    <xf numFmtId="0" fontId="6" fillId="4" borderId="1" xfId="0" applyFont="1" applyFill="1" applyBorder="1" applyAlignment="1" applyProtection="1">
      <alignment horizontal="right"/>
    </xf>
    <xf numFmtId="0" fontId="5" fillId="4" borderId="5" xfId="0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 applyProtection="1">
      <alignment horizontal="right" vertical="center" wrapText="1"/>
    </xf>
    <xf numFmtId="0" fontId="22" fillId="4" borderId="5" xfId="0" applyFont="1" applyFill="1" applyBorder="1" applyAlignment="1" applyProtection="1">
      <alignment horizontal="right" vertical="center" wrapText="1"/>
    </xf>
    <xf numFmtId="0" fontId="10" fillId="4" borderId="1" xfId="0" applyFont="1" applyFill="1" applyBorder="1" applyAlignment="1" applyProtection="1">
      <alignment horizontal="right" vertical="center" wrapText="1"/>
    </xf>
    <xf numFmtId="0" fontId="9" fillId="9" borderId="9" xfId="0" applyFont="1" applyFill="1" applyBorder="1" applyAlignment="1" applyProtection="1">
      <alignment horizontal="right" vertical="center" wrapText="1"/>
    </xf>
    <xf numFmtId="0" fontId="22" fillId="9" borderId="11" xfId="0" applyFont="1" applyFill="1" applyBorder="1" applyAlignment="1" applyProtection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0" xfId="0" quotePrefix="1" applyFont="1" applyAlignment="1">
      <alignment horizontal="center" vertical="center" wrapText="1"/>
    </xf>
  </cellXfs>
  <cellStyles count="4">
    <cellStyle name="Milliers" xfId="2" builtinId="3"/>
    <cellStyle name="Monétaire" xfId="1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B7E1CD"/>
      <color rgb="FF7AD694"/>
      <color rgb="FFF3F3F3"/>
      <color rgb="FF000000"/>
      <color rgb="FFFBDAD7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C2E4-4837-42DA-AE32-370B7B08B69B}">
  <sheetPr>
    <outlinePr summaryBelow="0" summaryRight="0"/>
    <pageSetUpPr fitToPage="1"/>
  </sheetPr>
  <dimension ref="A1:G43"/>
  <sheetViews>
    <sheetView showGridLines="0" zoomScaleNormal="100" workbookViewId="0">
      <selection activeCell="D3" sqref="D3"/>
    </sheetView>
  </sheetViews>
  <sheetFormatPr baseColWidth="10" defaultColWidth="12.5703125" defaultRowHeight="15.75" customHeight="1" x14ac:dyDescent="0.2"/>
  <cols>
    <col min="1" max="1" width="35.7109375" style="10" customWidth="1"/>
    <col min="2" max="2" width="48.42578125" style="10" customWidth="1"/>
    <col min="3" max="3" width="21.28515625" style="10" customWidth="1"/>
    <col min="4" max="4" width="17.7109375" style="10" customWidth="1"/>
    <col min="5" max="5" width="22.5703125" style="10" customWidth="1"/>
    <col min="6" max="6" width="17.7109375" style="10" customWidth="1"/>
    <col min="7" max="16384" width="12.5703125" style="10"/>
  </cols>
  <sheetData>
    <row r="1" spans="1:6" ht="26.25" x14ac:dyDescent="0.4">
      <c r="A1" s="120" t="s">
        <v>42</v>
      </c>
      <c r="B1" s="121"/>
      <c r="C1" s="121"/>
      <c r="D1" s="121"/>
      <c r="E1" s="9"/>
    </row>
    <row r="2" spans="1:6" ht="26.25" x14ac:dyDescent="0.4">
      <c r="A2" s="82"/>
      <c r="C2" s="83"/>
      <c r="D2" s="51" t="s">
        <v>58</v>
      </c>
      <c r="E2" s="9"/>
    </row>
    <row r="3" spans="1:6" ht="15" thickBot="1" x14ac:dyDescent="0.25">
      <c r="A3" s="11"/>
      <c r="B3" s="12"/>
      <c r="C3" s="12"/>
      <c r="D3" s="12"/>
      <c r="E3" s="9"/>
    </row>
    <row r="4" spans="1:6" ht="129.75" customHeight="1" thickBot="1" x14ac:dyDescent="0.35">
      <c r="A4" s="122" t="s">
        <v>49</v>
      </c>
      <c r="B4" s="123"/>
      <c r="C4" s="123"/>
      <c r="D4" s="123"/>
      <c r="E4" s="124"/>
    </row>
    <row r="5" spans="1:6" ht="15" thickBot="1" x14ac:dyDescent="0.25">
      <c r="A5" s="18"/>
      <c r="B5" s="18"/>
      <c r="C5" s="17"/>
      <c r="D5" s="16"/>
      <c r="E5" s="76"/>
    </row>
    <row r="6" spans="1:6" ht="17.25" customHeight="1" thickBot="1" x14ac:dyDescent="0.3">
      <c r="A6" s="125" t="s">
        <v>43</v>
      </c>
      <c r="B6" s="126"/>
      <c r="C6" s="13" t="s">
        <v>10</v>
      </c>
      <c r="D6" s="67"/>
      <c r="E6" s="77" t="s">
        <v>11</v>
      </c>
      <c r="F6" s="9"/>
    </row>
    <row r="7" spans="1:6" ht="14.25" x14ac:dyDescent="0.2">
      <c r="A7" s="81"/>
      <c r="B7" s="80" t="s">
        <v>30</v>
      </c>
      <c r="C7" s="46"/>
      <c r="D7" s="99"/>
      <c r="E7" s="46"/>
      <c r="F7" s="15"/>
    </row>
    <row r="8" spans="1:6" ht="14.25" x14ac:dyDescent="0.2">
      <c r="A8" s="127" t="s">
        <v>15</v>
      </c>
      <c r="B8" s="128"/>
      <c r="C8" s="47"/>
      <c r="D8" s="73"/>
      <c r="E8" s="47"/>
      <c r="F8" s="9"/>
    </row>
    <row r="9" spans="1:6" ht="14.25" x14ac:dyDescent="0.2">
      <c r="A9" s="129" t="s">
        <v>8</v>
      </c>
      <c r="B9" s="130"/>
      <c r="C9" s="48"/>
      <c r="D9" s="74"/>
      <c r="E9" s="48"/>
      <c r="F9" s="15"/>
    </row>
    <row r="10" spans="1:6" ht="15" thickBot="1" x14ac:dyDescent="0.25">
      <c r="A10" s="79"/>
      <c r="B10" s="92" t="s">
        <v>7</v>
      </c>
      <c r="C10" s="50"/>
      <c r="D10" s="74"/>
      <c r="E10" s="50"/>
      <c r="F10" s="15"/>
    </row>
    <row r="11" spans="1:6" ht="15" thickBot="1" x14ac:dyDescent="0.25">
      <c r="A11" s="16"/>
      <c r="B11" s="16"/>
      <c r="C11" s="17"/>
      <c r="D11" s="63"/>
      <c r="E11" s="18"/>
      <c r="F11" s="19"/>
    </row>
    <row r="12" spans="1:6" ht="16.5" thickBot="1" x14ac:dyDescent="0.3">
      <c r="A12" s="125" t="s">
        <v>44</v>
      </c>
      <c r="B12" s="126"/>
      <c r="C12" s="13" t="s">
        <v>10</v>
      </c>
      <c r="D12" s="67"/>
      <c r="E12" s="77" t="s">
        <v>11</v>
      </c>
      <c r="F12" s="9"/>
    </row>
    <row r="13" spans="1:6" ht="25.5" customHeight="1" x14ac:dyDescent="0.2">
      <c r="A13" s="131" t="s">
        <v>6</v>
      </c>
      <c r="B13" s="111"/>
      <c r="C13" s="93" t="e">
        <f>+C9/C7</f>
        <v>#DIV/0!</v>
      </c>
      <c r="D13" s="57"/>
      <c r="E13" s="93" t="e">
        <f>+E9/E7</f>
        <v>#DIV/0!</v>
      </c>
      <c r="F13" s="9"/>
    </row>
    <row r="14" spans="1:6" ht="14.25" hidden="1" x14ac:dyDescent="0.2">
      <c r="A14" s="20" t="s">
        <v>0</v>
      </c>
      <c r="B14" s="21"/>
      <c r="C14" s="22" t="e">
        <f>+IF(#REF!&lt;107%,Barèmes!B4,+IF(#REF!&lt;=117%,Barèmes!B5,Barèmes!B6))</f>
        <v>#REF!</v>
      </c>
      <c r="D14" s="58"/>
      <c r="E14" s="22" t="e">
        <f>+IF(#REF!&lt;107%,Barèmes!D4,+IF(#REF!&lt;=117%,Barèmes!D5,Barèmes!D6))</f>
        <v>#REF!</v>
      </c>
      <c r="F14" s="19"/>
    </row>
    <row r="15" spans="1:6" ht="21" hidden="1" customHeight="1" x14ac:dyDescent="0.2">
      <c r="A15" s="23" t="s">
        <v>1</v>
      </c>
      <c r="B15" s="21"/>
      <c r="C15" s="22" t="e">
        <f>+IF(#REF!&lt;107%,Barèmes!#REF!,+IF(#REF!&lt;=117%,Barèmes!#REF!,Barèmes!#REF!))</f>
        <v>#REF!</v>
      </c>
      <c r="D15" s="58"/>
      <c r="E15" s="22" t="e">
        <f>+IF(#REF!&lt;107%,Barèmes!#REF!,+IF(#REF!&lt;=117%,Barèmes!#REF!,Barèmes!#REF!))</f>
        <v>#REF!</v>
      </c>
      <c r="F15" s="24"/>
    </row>
    <row r="16" spans="1:6" ht="12.75" hidden="1" customHeight="1" x14ac:dyDescent="0.2">
      <c r="A16" s="23"/>
      <c r="B16" s="25"/>
      <c r="C16" s="22"/>
      <c r="D16" s="58"/>
      <c r="E16" s="22"/>
      <c r="F16" s="24"/>
    </row>
    <row r="17" spans="1:6" ht="12.75" x14ac:dyDescent="0.2">
      <c r="A17" s="27"/>
      <c r="B17" s="28"/>
      <c r="C17" s="26"/>
      <c r="D17" s="59"/>
      <c r="E17" s="26"/>
      <c r="F17" s="24"/>
    </row>
    <row r="18" spans="1:6" ht="12.75" x14ac:dyDescent="0.2">
      <c r="A18" s="110" t="s">
        <v>20</v>
      </c>
      <c r="B18" s="132"/>
      <c r="C18" s="22" t="e">
        <f>IF(C13&gt;Barèmes!B5,Barèmes!B5,'PSO Extra'!C13)</f>
        <v>#DIV/0!</v>
      </c>
      <c r="D18" s="58"/>
      <c r="E18" s="22" t="e">
        <f>IF(E13&gt;Barèmes!E5,Barèmes!E5,'PSO Extra'!E13)</f>
        <v>#DIV/0!</v>
      </c>
      <c r="F18" s="24"/>
    </row>
    <row r="19" spans="1:6" ht="12.75" x14ac:dyDescent="0.2">
      <c r="A19" s="29"/>
      <c r="B19" s="25"/>
      <c r="C19" s="22"/>
      <c r="D19" s="58"/>
      <c r="E19" s="22"/>
      <c r="F19" s="24"/>
    </row>
    <row r="20" spans="1:6" ht="38.25" customHeight="1" x14ac:dyDescent="0.2">
      <c r="A20" s="110" t="s">
        <v>34</v>
      </c>
      <c r="B20" s="111"/>
      <c r="C20" s="95" t="e">
        <f>C18*0.3</f>
        <v>#DIV/0!</v>
      </c>
      <c r="D20" s="57"/>
      <c r="E20" s="95" t="e">
        <f>E18*0.3</f>
        <v>#DIV/0!</v>
      </c>
      <c r="F20" s="24"/>
    </row>
    <row r="21" spans="1:6" ht="38.25" customHeight="1" x14ac:dyDescent="0.2">
      <c r="A21" s="78"/>
      <c r="B21" s="78" t="s">
        <v>45</v>
      </c>
      <c r="C21" s="46"/>
      <c r="D21" s="57"/>
      <c r="E21" s="46"/>
      <c r="F21" s="24"/>
    </row>
    <row r="22" spans="1:6" ht="25.5" customHeight="1" x14ac:dyDescent="0.2">
      <c r="A22" s="52"/>
      <c r="B22" s="52" t="s">
        <v>12</v>
      </c>
      <c r="C22" s="30" t="e">
        <f>C10/C9</f>
        <v>#DIV/0!</v>
      </c>
      <c r="D22" s="60"/>
      <c r="E22" s="30" t="e">
        <f>E10/E9</f>
        <v>#DIV/0!</v>
      </c>
      <c r="F22" s="24"/>
    </row>
    <row r="23" spans="1:6" ht="13.5" thickBot="1" x14ac:dyDescent="0.25">
      <c r="A23" s="31"/>
      <c r="B23" s="32"/>
      <c r="C23" s="33"/>
      <c r="D23" s="68"/>
      <c r="E23" s="33"/>
      <c r="F23" s="24"/>
    </row>
    <row r="24" spans="1:6" ht="51" customHeight="1" thickBot="1" x14ac:dyDescent="0.25">
      <c r="A24" s="133" t="s">
        <v>33</v>
      </c>
      <c r="B24" s="134"/>
      <c r="C24" s="34" t="e">
        <f>C21*C20*RGER</f>
        <v>#DIV/0!</v>
      </c>
      <c r="D24" s="69"/>
      <c r="E24" s="34" t="e">
        <f>E21*E20*RGEP</f>
        <v>#DIV/0!</v>
      </c>
      <c r="F24" s="24"/>
    </row>
    <row r="25" spans="1:6" ht="12.75" x14ac:dyDescent="0.2">
      <c r="A25" s="29"/>
      <c r="B25" s="35"/>
      <c r="C25" s="36"/>
      <c r="D25" s="61"/>
      <c r="E25" s="36"/>
      <c r="F25" s="24"/>
    </row>
    <row r="26" spans="1:6" ht="13.5" thickBot="1" x14ac:dyDescent="0.25">
      <c r="A26" s="37"/>
      <c r="B26" s="38"/>
      <c r="C26" s="98"/>
      <c r="D26" s="70"/>
      <c r="E26" s="98"/>
      <c r="F26" s="39"/>
    </row>
    <row r="27" spans="1:6" ht="16.5" thickBot="1" x14ac:dyDescent="0.25">
      <c r="A27" s="118" t="s">
        <v>22</v>
      </c>
      <c r="B27" s="119"/>
      <c r="C27" s="13" t="str">
        <f>C6</f>
        <v>Réel 2024</v>
      </c>
      <c r="D27" s="67"/>
      <c r="E27" s="14" t="str">
        <f>E6</f>
        <v>Prév 2025</v>
      </c>
      <c r="F27" s="9"/>
    </row>
    <row r="28" spans="1:6" ht="15" thickBot="1" x14ac:dyDescent="0.25">
      <c r="A28" s="110" t="s">
        <v>21</v>
      </c>
      <c r="B28" s="111"/>
      <c r="C28" s="46"/>
      <c r="D28" s="62"/>
      <c r="E28" s="46"/>
      <c r="F28" s="19"/>
    </row>
    <row r="29" spans="1:6" ht="26.25" thickBot="1" x14ac:dyDescent="0.25">
      <c r="A29" s="96" t="s">
        <v>23</v>
      </c>
      <c r="B29" s="75"/>
      <c r="C29" s="34">
        <f>C28*Barèmes!C9</f>
        <v>0</v>
      </c>
      <c r="D29" s="69"/>
      <c r="E29" s="34">
        <f>E28*Barèmes!F9</f>
        <v>0</v>
      </c>
      <c r="F29" s="19"/>
    </row>
    <row r="30" spans="1:6" ht="14.25" x14ac:dyDescent="0.2">
      <c r="A30" s="40"/>
      <c r="B30" s="40"/>
      <c r="C30" s="41"/>
      <c r="D30" s="63"/>
      <c r="E30" s="16"/>
      <c r="F30" s="19"/>
    </row>
    <row r="31" spans="1:6" ht="26.25" customHeight="1" thickBot="1" x14ac:dyDescent="0.25">
      <c r="A31" s="55"/>
      <c r="B31" s="53"/>
      <c r="C31" s="54"/>
      <c r="D31" s="54"/>
      <c r="E31" s="54"/>
      <c r="F31" s="19"/>
    </row>
    <row r="32" spans="1:6" ht="56.25" customHeight="1" thickBot="1" x14ac:dyDescent="0.25">
      <c r="A32" s="112" t="s">
        <v>25</v>
      </c>
      <c r="B32" s="113"/>
      <c r="C32" s="89" t="e">
        <f>C24+C29</f>
        <v>#DIV/0!</v>
      </c>
      <c r="D32" s="88"/>
      <c r="E32" s="89" t="e">
        <f>E24+E29</f>
        <v>#DIV/0!</v>
      </c>
      <c r="F32" s="19"/>
    </row>
    <row r="33" spans="1:7" ht="21" thickBot="1" x14ac:dyDescent="0.25">
      <c r="A33" s="102"/>
      <c r="B33" s="102"/>
      <c r="C33" s="103"/>
      <c r="D33" s="101"/>
      <c r="E33" s="103"/>
      <c r="F33" s="19"/>
    </row>
    <row r="34" spans="1:7" ht="16.5" thickBot="1" x14ac:dyDescent="0.25">
      <c r="A34" s="42" t="s">
        <v>5</v>
      </c>
      <c r="B34" s="43"/>
      <c r="C34" s="13" t="s">
        <v>10</v>
      </c>
      <c r="D34" s="67"/>
      <c r="E34" s="77" t="s">
        <v>11</v>
      </c>
      <c r="F34" s="19"/>
    </row>
    <row r="35" spans="1:7" ht="25.5" customHeight="1" x14ac:dyDescent="0.2">
      <c r="A35" s="114" t="s">
        <v>46</v>
      </c>
      <c r="B35" s="115"/>
      <c r="C35" s="46"/>
      <c r="D35" s="64"/>
      <c r="E35" s="46"/>
      <c r="F35" s="19"/>
    </row>
    <row r="36" spans="1:7" ht="14.25" x14ac:dyDescent="0.2">
      <c r="A36" s="27" t="s">
        <v>35</v>
      </c>
      <c r="B36" s="28"/>
      <c r="C36" s="100"/>
      <c r="D36" s="66"/>
      <c r="E36" s="100"/>
      <c r="F36" s="19"/>
    </row>
    <row r="37" spans="1:7" ht="14.25" x14ac:dyDescent="0.2">
      <c r="A37" s="27" t="s">
        <v>36</v>
      </c>
      <c r="B37" s="28"/>
      <c r="C37" s="106">
        <f>IF((C21*RGER)&gt;C35,C35*C36,C21*RGER*C36)</f>
        <v>0</v>
      </c>
      <c r="D37" s="66"/>
      <c r="E37" s="106">
        <f>IF(E21*RGEP&gt;E35,E35*E36,E21*RGEP*E36)</f>
        <v>0</v>
      </c>
      <c r="F37" s="19"/>
    </row>
    <row r="38" spans="1:7" ht="14.25" x14ac:dyDescent="0.2">
      <c r="A38" s="27" t="s">
        <v>37</v>
      </c>
      <c r="B38" s="28"/>
      <c r="C38" s="107">
        <f>IF(C21*RGER&lt;C35,0,(C21*RGER)-C35)</f>
        <v>0</v>
      </c>
      <c r="D38" s="66"/>
      <c r="E38" s="107">
        <f>IF(E21*RGEP&lt;E35,0,(E21*RGEP)-E35)</f>
        <v>0</v>
      </c>
      <c r="F38" s="19"/>
    </row>
    <row r="39" spans="1:7" ht="25.5" customHeight="1" x14ac:dyDescent="0.2">
      <c r="A39" s="114" t="s">
        <v>38</v>
      </c>
      <c r="B39" s="115"/>
      <c r="C39" s="107">
        <f>IF(C38*RGER&lt;=(C35*0.25),C38,C35*0.25)</f>
        <v>0</v>
      </c>
      <c r="D39" s="66"/>
      <c r="E39" s="107">
        <f>IF(E38*RGEP&lt;=(E35*0.25),E38,E35*0.25)</f>
        <v>0</v>
      </c>
      <c r="F39" s="19"/>
      <c r="G39" s="109"/>
    </row>
    <row r="40" spans="1:7" ht="15" thickBot="1" x14ac:dyDescent="0.25">
      <c r="A40" s="27" t="s">
        <v>40</v>
      </c>
      <c r="B40" s="28"/>
      <c r="C40" s="106">
        <f>C39*Barèmes!C11</f>
        <v>0</v>
      </c>
      <c r="D40" s="66"/>
      <c r="E40" s="106">
        <f>E39*Barèmes!F11</f>
        <v>0</v>
      </c>
      <c r="F40" s="19"/>
    </row>
    <row r="41" spans="1:7" ht="63" customHeight="1" thickBot="1" x14ac:dyDescent="0.35">
      <c r="A41" s="116" t="s">
        <v>41</v>
      </c>
      <c r="B41" s="117"/>
      <c r="C41" s="89">
        <f>C37+C40</f>
        <v>0</v>
      </c>
      <c r="D41" s="71"/>
      <c r="E41" s="89">
        <f>E37+E40</f>
        <v>0</v>
      </c>
      <c r="F41" s="19"/>
    </row>
    <row r="42" spans="1:7" ht="20.25" x14ac:dyDescent="0.2">
      <c r="A42" s="102"/>
      <c r="B42" s="102"/>
      <c r="C42" s="103"/>
      <c r="D42" s="101"/>
      <c r="E42" s="103"/>
      <c r="F42" s="19"/>
    </row>
    <row r="43" spans="1:7" ht="15.75" customHeight="1" x14ac:dyDescent="0.2">
      <c r="B43" s="87"/>
      <c r="F43" s="86"/>
    </row>
  </sheetData>
  <sheetProtection sheet="1" objects="1" scenarios="1"/>
  <mergeCells count="16">
    <mergeCell ref="A27:B27"/>
    <mergeCell ref="A1:D1"/>
    <mergeCell ref="A4:E4"/>
    <mergeCell ref="A6:B6"/>
    <mergeCell ref="A8:B8"/>
    <mergeCell ref="A9:B9"/>
    <mergeCell ref="A12:B12"/>
    <mergeCell ref="A13:B13"/>
    <mergeCell ref="A18:B18"/>
    <mergeCell ref="A20:B20"/>
    <mergeCell ref="A24:B24"/>
    <mergeCell ref="A28:B28"/>
    <mergeCell ref="A32:B32"/>
    <mergeCell ref="A35:B35"/>
    <mergeCell ref="A41:B41"/>
    <mergeCell ref="A39:B39"/>
  </mergeCells>
  <printOptions horizontalCentered="1" gridLines="1"/>
  <pageMargins left="0.7" right="0.7" top="0.75" bottom="0.75" header="0" footer="0"/>
  <pageSetup paperSize="9" scale="61" pageOrder="overThenDown" orientation="portrait" cellComments="atEn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52"/>
  <sheetViews>
    <sheetView showGridLines="0" zoomScaleNormal="100" workbookViewId="0">
      <selection activeCell="D3" sqref="D3"/>
    </sheetView>
  </sheetViews>
  <sheetFormatPr baseColWidth="10" defaultColWidth="12.5703125" defaultRowHeight="15.75" customHeight="1" x14ac:dyDescent="0.2"/>
  <cols>
    <col min="1" max="1" width="35.7109375" style="10" customWidth="1"/>
    <col min="2" max="2" width="48.42578125" style="10" customWidth="1"/>
    <col min="3" max="3" width="21.28515625" style="10" customWidth="1"/>
    <col min="4" max="4" width="17.7109375" style="10" customWidth="1"/>
    <col min="5" max="5" width="22.5703125" style="10" customWidth="1"/>
    <col min="6" max="6" width="17.7109375" style="10" customWidth="1"/>
    <col min="7" max="16384" width="12.5703125" style="10"/>
  </cols>
  <sheetData>
    <row r="1" spans="1:6" ht="26.25" x14ac:dyDescent="0.4">
      <c r="A1" s="120" t="s">
        <v>13</v>
      </c>
      <c r="B1" s="121"/>
      <c r="C1" s="121"/>
      <c r="D1" s="121"/>
      <c r="E1" s="9"/>
    </row>
    <row r="2" spans="1:6" ht="26.25" x14ac:dyDescent="0.4">
      <c r="A2" s="82"/>
      <c r="C2" s="83"/>
      <c r="D2" s="51" t="s">
        <v>58</v>
      </c>
      <c r="E2" s="9"/>
    </row>
    <row r="3" spans="1:6" ht="15" thickBot="1" x14ac:dyDescent="0.25">
      <c r="A3" s="11"/>
      <c r="B3" s="12"/>
      <c r="C3" s="12"/>
      <c r="D3" s="12"/>
      <c r="E3" s="9"/>
    </row>
    <row r="4" spans="1:6" ht="129.75" customHeight="1" thickBot="1" x14ac:dyDescent="0.35">
      <c r="A4" s="122" t="s">
        <v>50</v>
      </c>
      <c r="B4" s="123"/>
      <c r="C4" s="123"/>
      <c r="D4" s="123"/>
      <c r="E4" s="124"/>
    </row>
    <row r="5" spans="1:6" ht="15" thickBot="1" x14ac:dyDescent="0.25">
      <c r="A5" s="18"/>
      <c r="B5" s="18"/>
      <c r="C5" s="17"/>
      <c r="D5" s="16"/>
      <c r="E5" s="76"/>
    </row>
    <row r="6" spans="1:6" ht="17.25" customHeight="1" thickBot="1" x14ac:dyDescent="0.3">
      <c r="A6" s="125" t="s">
        <v>14</v>
      </c>
      <c r="B6" s="126"/>
      <c r="C6" s="13" t="s">
        <v>10</v>
      </c>
      <c r="D6" s="67"/>
      <c r="E6" s="77" t="s">
        <v>11</v>
      </c>
      <c r="F6" s="9"/>
    </row>
    <row r="7" spans="1:6" ht="14.25" x14ac:dyDescent="0.2">
      <c r="A7" s="129" t="s">
        <v>27</v>
      </c>
      <c r="B7" s="130"/>
      <c r="C7" s="46"/>
      <c r="D7" s="72"/>
      <c r="E7" s="46"/>
      <c r="F7" s="15"/>
    </row>
    <row r="8" spans="1:6" ht="14.25" x14ac:dyDescent="0.2">
      <c r="A8" s="81"/>
      <c r="B8" s="80" t="s">
        <v>28</v>
      </c>
      <c r="C8" s="46"/>
      <c r="D8" s="72"/>
      <c r="E8" s="46"/>
      <c r="F8" s="15"/>
    </row>
    <row r="9" spans="1:6" ht="14.25" x14ac:dyDescent="0.2">
      <c r="A9" s="81"/>
      <c r="B9" s="80" t="s">
        <v>29</v>
      </c>
      <c r="C9" s="46"/>
      <c r="D9" s="72"/>
      <c r="E9" s="46"/>
      <c r="F9" s="15"/>
    </row>
    <row r="10" spans="1:6" ht="14.25" x14ac:dyDescent="0.2">
      <c r="A10" s="81"/>
      <c r="B10" s="80" t="s">
        <v>30</v>
      </c>
      <c r="C10" s="99">
        <f>C7+C8+C9</f>
        <v>0</v>
      </c>
      <c r="D10" s="99"/>
      <c r="E10" s="99">
        <f>E7+E8+E9</f>
        <v>0</v>
      </c>
      <c r="F10" s="15"/>
    </row>
    <row r="11" spans="1:6" ht="14.25" x14ac:dyDescent="0.2">
      <c r="A11" s="127" t="s">
        <v>15</v>
      </c>
      <c r="B11" s="128"/>
      <c r="C11" s="47"/>
      <c r="D11" s="73"/>
      <c r="E11" s="47"/>
      <c r="F11" s="9"/>
    </row>
    <row r="12" spans="1:6" ht="14.25" x14ac:dyDescent="0.2">
      <c r="A12" s="129" t="s">
        <v>8</v>
      </c>
      <c r="B12" s="130"/>
      <c r="C12" s="48"/>
      <c r="D12" s="74"/>
      <c r="E12" s="49"/>
      <c r="F12" s="15"/>
    </row>
    <row r="13" spans="1:6" ht="15" thickBot="1" x14ac:dyDescent="0.25">
      <c r="A13" s="79"/>
      <c r="B13" s="92" t="s">
        <v>7</v>
      </c>
      <c r="C13" s="50"/>
      <c r="D13" s="74"/>
      <c r="E13" s="50"/>
      <c r="F13" s="15"/>
    </row>
    <row r="14" spans="1:6" ht="15" thickBot="1" x14ac:dyDescent="0.25">
      <c r="A14" s="16"/>
      <c r="B14" s="16"/>
      <c r="C14" s="17"/>
      <c r="D14" s="63"/>
      <c r="E14" s="18"/>
      <c r="F14" s="19"/>
    </row>
    <row r="15" spans="1:6" ht="16.5" thickBot="1" x14ac:dyDescent="0.3">
      <c r="A15" s="125" t="s">
        <v>44</v>
      </c>
      <c r="B15" s="126"/>
      <c r="C15" s="13" t="s">
        <v>10</v>
      </c>
      <c r="D15" s="67"/>
      <c r="E15" s="77" t="s">
        <v>11</v>
      </c>
      <c r="F15" s="9"/>
    </row>
    <row r="16" spans="1:6" ht="25.5" customHeight="1" x14ac:dyDescent="0.2">
      <c r="A16" s="131" t="s">
        <v>6</v>
      </c>
      <c r="B16" s="111"/>
      <c r="C16" s="93" t="e">
        <f>+C12/C10</f>
        <v>#DIV/0!</v>
      </c>
      <c r="D16" s="57"/>
      <c r="E16" s="93" t="e">
        <f>+E12/E10</f>
        <v>#DIV/0!</v>
      </c>
      <c r="F16" s="9"/>
    </row>
    <row r="17" spans="1:6" ht="14.25" hidden="1" x14ac:dyDescent="0.2">
      <c r="A17" s="20" t="s">
        <v>0</v>
      </c>
      <c r="B17" s="21"/>
      <c r="C17" s="22" t="e">
        <f>+IF(#REF!&lt;107%,Barèmes!B4,+IF(#REF!&lt;=117%,Barèmes!B5,Barèmes!B6))</f>
        <v>#REF!</v>
      </c>
      <c r="D17" s="58"/>
      <c r="E17" s="22" t="e">
        <f>+IF(#REF!&lt;107%,Barèmes!D4,+IF(#REF!&lt;=117%,Barèmes!D5,Barèmes!D6))</f>
        <v>#REF!</v>
      </c>
      <c r="F17" s="19"/>
    </row>
    <row r="18" spans="1:6" ht="21" hidden="1" customHeight="1" x14ac:dyDescent="0.2">
      <c r="A18" s="23" t="s">
        <v>1</v>
      </c>
      <c r="B18" s="21"/>
      <c r="C18" s="22" t="e">
        <f>+IF(#REF!&lt;107%,Barèmes!#REF!,+IF(#REF!&lt;=117%,Barèmes!#REF!,Barèmes!#REF!))</f>
        <v>#REF!</v>
      </c>
      <c r="D18" s="58"/>
      <c r="E18" s="22" t="e">
        <f>+IF(#REF!&lt;107%,Barèmes!#REF!,+IF(#REF!&lt;=117%,Barèmes!#REF!,Barèmes!#REF!))</f>
        <v>#REF!</v>
      </c>
      <c r="F18" s="24"/>
    </row>
    <row r="19" spans="1:6" ht="12.75" hidden="1" customHeight="1" x14ac:dyDescent="0.2">
      <c r="A19" s="23"/>
      <c r="B19" s="25"/>
      <c r="C19" s="22"/>
      <c r="D19" s="58"/>
      <c r="E19" s="22"/>
      <c r="F19" s="24"/>
    </row>
    <row r="20" spans="1:6" ht="12.75" x14ac:dyDescent="0.2">
      <c r="A20" s="27"/>
      <c r="B20" s="28"/>
      <c r="C20" s="26"/>
      <c r="D20" s="59"/>
      <c r="E20" s="26"/>
      <c r="F20" s="24"/>
    </row>
    <row r="21" spans="1:6" ht="12.75" x14ac:dyDescent="0.2">
      <c r="A21" s="110" t="s">
        <v>20</v>
      </c>
      <c r="B21" s="132"/>
      <c r="C21" s="22" t="e">
        <f>IF(C16&gt;Barèmes!B4,Barèmes!B4,'PSO péri'!C16)</f>
        <v>#DIV/0!</v>
      </c>
      <c r="D21" s="58"/>
      <c r="E21" s="22" t="e">
        <f>IF(E16&gt;Barèmes!E4,Barèmes!E4,'PSO péri'!E16)</f>
        <v>#DIV/0!</v>
      </c>
      <c r="F21" s="24"/>
    </row>
    <row r="22" spans="1:6" ht="12.75" x14ac:dyDescent="0.2">
      <c r="A22" s="29"/>
      <c r="B22" s="25"/>
      <c r="C22" s="22"/>
      <c r="D22" s="58"/>
      <c r="E22" s="22"/>
      <c r="F22" s="24"/>
    </row>
    <row r="23" spans="1:6" ht="38.25" customHeight="1" x14ac:dyDescent="0.2">
      <c r="A23" s="110" t="s">
        <v>34</v>
      </c>
      <c r="B23" s="111"/>
      <c r="C23" s="95" t="e">
        <f>C21*0.3</f>
        <v>#DIV/0!</v>
      </c>
      <c r="D23" s="57"/>
      <c r="E23" s="95" t="e">
        <f>E21*0.3</f>
        <v>#DIV/0!</v>
      </c>
      <c r="F23" s="24"/>
    </row>
    <row r="24" spans="1:6" ht="25.5" customHeight="1" x14ac:dyDescent="0.2">
      <c r="A24" s="52"/>
      <c r="B24" s="52" t="s">
        <v>12</v>
      </c>
      <c r="C24" s="30" t="e">
        <f>C13/C12</f>
        <v>#DIV/0!</v>
      </c>
      <c r="D24" s="60"/>
      <c r="E24" s="30" t="e">
        <f>E13/E12</f>
        <v>#DIV/0!</v>
      </c>
      <c r="F24" s="24"/>
    </row>
    <row r="25" spans="1:6" ht="13.5" thickBot="1" x14ac:dyDescent="0.25">
      <c r="A25" s="31"/>
      <c r="B25" s="32"/>
      <c r="C25" s="33"/>
      <c r="D25" s="68"/>
      <c r="E25" s="33"/>
      <c r="F25" s="24"/>
    </row>
    <row r="26" spans="1:6" ht="51" customHeight="1" thickBot="1" x14ac:dyDescent="0.25">
      <c r="A26" s="133" t="s">
        <v>33</v>
      </c>
      <c r="B26" s="134"/>
      <c r="C26" s="34" t="e">
        <f>C10*C23*RGPR</f>
        <v>#DIV/0!</v>
      </c>
      <c r="D26" s="69"/>
      <c r="E26" s="34" t="e">
        <f>E10*E23*RGPP</f>
        <v>#DIV/0!</v>
      </c>
      <c r="F26" s="24"/>
    </row>
    <row r="27" spans="1:6" ht="12.75" x14ac:dyDescent="0.2">
      <c r="A27" s="29"/>
      <c r="B27" s="35"/>
      <c r="C27" s="36"/>
      <c r="D27" s="61"/>
      <c r="E27" s="36"/>
      <c r="F27" s="24"/>
    </row>
    <row r="28" spans="1:6" ht="13.5" thickBot="1" x14ac:dyDescent="0.25">
      <c r="A28" s="37"/>
      <c r="B28" s="38"/>
      <c r="C28" s="98"/>
      <c r="D28" s="70"/>
      <c r="E28" s="98"/>
      <c r="F28" s="39"/>
    </row>
    <row r="29" spans="1:6" ht="16.5" thickBot="1" x14ac:dyDescent="0.25">
      <c r="A29" s="118" t="s">
        <v>22</v>
      </c>
      <c r="B29" s="119"/>
      <c r="C29" s="13" t="str">
        <f>C6</f>
        <v>Réel 2024</v>
      </c>
      <c r="D29" s="67"/>
      <c r="E29" s="14" t="str">
        <f>E6</f>
        <v>Prév 2025</v>
      </c>
      <c r="F29" s="9"/>
    </row>
    <row r="30" spans="1:6" ht="15" thickBot="1" x14ac:dyDescent="0.25">
      <c r="A30" s="110" t="s">
        <v>21</v>
      </c>
      <c r="B30" s="111"/>
      <c r="C30" s="46"/>
      <c r="D30" s="62"/>
      <c r="E30" s="46"/>
      <c r="F30" s="19"/>
    </row>
    <row r="31" spans="1:6" ht="26.25" thickBot="1" x14ac:dyDescent="0.25">
      <c r="A31" s="96" t="s">
        <v>23</v>
      </c>
      <c r="B31" s="75"/>
      <c r="C31" s="34">
        <f>C30*Barèmes!C9</f>
        <v>0</v>
      </c>
      <c r="D31" s="69"/>
      <c r="E31" s="34">
        <f>E30*Barèmes!F9</f>
        <v>0</v>
      </c>
      <c r="F31" s="19"/>
    </row>
    <row r="32" spans="1:6" ht="15" thickBot="1" x14ac:dyDescent="0.25">
      <c r="A32" s="40"/>
      <c r="B32" s="40"/>
      <c r="C32" s="41"/>
      <c r="D32" s="63"/>
      <c r="E32" s="16"/>
      <c r="F32" s="19"/>
    </row>
    <row r="33" spans="1:6" ht="16.5" thickBot="1" x14ac:dyDescent="0.25">
      <c r="A33" s="42" t="s">
        <v>24</v>
      </c>
      <c r="B33" s="43"/>
      <c r="C33" s="13" t="s">
        <v>10</v>
      </c>
      <c r="D33" s="67"/>
      <c r="E33" s="77" t="s">
        <v>11</v>
      </c>
      <c r="F33" s="19"/>
    </row>
    <row r="34" spans="1:6" ht="14.25" x14ac:dyDescent="0.2">
      <c r="A34" s="114" t="s">
        <v>54</v>
      </c>
      <c r="B34" s="115"/>
      <c r="C34" s="46"/>
      <c r="D34" s="67"/>
      <c r="E34" s="46"/>
      <c r="F34" s="19"/>
    </row>
    <row r="35" spans="1:6" ht="25.5" customHeight="1" x14ac:dyDescent="0.2">
      <c r="A35" s="114" t="s">
        <v>26</v>
      </c>
      <c r="B35" s="115"/>
      <c r="C35" s="46"/>
      <c r="D35" s="64"/>
      <c r="E35" s="46"/>
      <c r="F35" s="19"/>
    </row>
    <row r="36" spans="1:6" ht="14.25" x14ac:dyDescent="0.2">
      <c r="A36" s="114" t="s">
        <v>31</v>
      </c>
      <c r="B36" s="115"/>
      <c r="C36" s="99">
        <f>IF((C9-C35)&lt;=0,0,C9-C35)</f>
        <v>0</v>
      </c>
      <c r="D36" s="65"/>
      <c r="E36" s="99">
        <f>IF((E9-E35)&lt;=0,0,E9-E35)</f>
        <v>0</v>
      </c>
      <c r="F36" s="19"/>
    </row>
    <row r="37" spans="1:6" ht="15" thickBot="1" x14ac:dyDescent="0.25">
      <c r="A37" s="27" t="s">
        <v>51</v>
      </c>
      <c r="B37" s="28"/>
      <c r="C37" s="100"/>
      <c r="D37" s="66"/>
      <c r="E37" s="100"/>
      <c r="F37" s="19"/>
    </row>
    <row r="38" spans="1:6" ht="25.5" customHeight="1" thickBot="1" x14ac:dyDescent="0.25">
      <c r="A38" s="56" t="s">
        <v>32</v>
      </c>
      <c r="B38" s="44"/>
      <c r="C38" s="45">
        <f>IF(C34="oui",C36*C37*RGPR,0)</f>
        <v>0</v>
      </c>
      <c r="D38" s="71"/>
      <c r="E38" s="45">
        <f>IF(E34="oui",E36*E37*RGPP,0)</f>
        <v>0</v>
      </c>
      <c r="F38" s="19"/>
    </row>
    <row r="39" spans="1:6" ht="26.25" customHeight="1" thickBot="1" x14ac:dyDescent="0.25">
      <c r="A39" s="55"/>
      <c r="B39" s="53"/>
      <c r="C39" s="54"/>
      <c r="D39" s="54"/>
      <c r="E39" s="54"/>
      <c r="F39" s="19"/>
    </row>
    <row r="40" spans="1:6" ht="56.25" customHeight="1" thickBot="1" x14ac:dyDescent="0.25">
      <c r="A40" s="112" t="s">
        <v>25</v>
      </c>
      <c r="B40" s="113"/>
      <c r="C40" s="89" t="e">
        <f>C26+C31+C38</f>
        <v>#DIV/0!</v>
      </c>
      <c r="D40" s="88"/>
      <c r="E40" s="89" t="e">
        <f>E26+E31+E38</f>
        <v>#DIV/0!</v>
      </c>
      <c r="F40" s="19"/>
    </row>
    <row r="41" spans="1:6" ht="20.25" x14ac:dyDescent="0.2">
      <c r="A41" s="102"/>
      <c r="B41" s="102"/>
      <c r="C41" s="103"/>
      <c r="D41" s="101"/>
      <c r="E41" s="103"/>
      <c r="F41" s="19"/>
    </row>
    <row r="42" spans="1:6" ht="16.5" thickBot="1" x14ac:dyDescent="0.25">
      <c r="A42" s="42" t="s">
        <v>5</v>
      </c>
      <c r="B42" s="43"/>
      <c r="C42" s="13" t="s">
        <v>10</v>
      </c>
      <c r="D42" s="67"/>
      <c r="E42" s="77" t="s">
        <v>11</v>
      </c>
      <c r="F42" s="19"/>
    </row>
    <row r="43" spans="1:6" ht="25.5" customHeight="1" x14ac:dyDescent="0.2">
      <c r="A43" s="114" t="s">
        <v>47</v>
      </c>
      <c r="B43" s="115"/>
      <c r="C43" s="46"/>
      <c r="D43" s="64"/>
      <c r="E43" s="46"/>
      <c r="F43" s="19"/>
    </row>
    <row r="44" spans="1:6" ht="14.25" x14ac:dyDescent="0.2">
      <c r="A44" s="27" t="s">
        <v>35</v>
      </c>
      <c r="B44" s="28"/>
      <c r="C44" s="100"/>
      <c r="D44" s="66"/>
      <c r="E44" s="100"/>
      <c r="F44" s="19"/>
    </row>
    <row r="45" spans="1:6" ht="14.25" x14ac:dyDescent="0.2">
      <c r="A45" s="27" t="s">
        <v>48</v>
      </c>
      <c r="B45" s="28"/>
      <c r="C45" s="104">
        <f>IF(C10*RGPR&gt;C43,C43*C44,C10*RGPR*C44)</f>
        <v>0</v>
      </c>
      <c r="D45" s="66"/>
      <c r="E45" s="104">
        <f>IF(E10*RGPP&gt;E43,E43*E44,E10*RGPP*E44)</f>
        <v>0</v>
      </c>
      <c r="F45" s="19"/>
    </row>
    <row r="46" spans="1:6" ht="14.25" x14ac:dyDescent="0.2">
      <c r="A46" s="27" t="s">
        <v>37</v>
      </c>
      <c r="B46" s="28"/>
      <c r="C46" s="105">
        <f>IF(C10*RGPR&lt;C43,0,(C10*RGPR)-C43)</f>
        <v>0</v>
      </c>
      <c r="D46" s="66"/>
      <c r="E46" s="105">
        <f>IF(E10*RGPP&lt;E43,0,(E10*RGPP)-E43)</f>
        <v>0</v>
      </c>
      <c r="F46" s="19"/>
    </row>
    <row r="47" spans="1:6" ht="25.5" customHeight="1" x14ac:dyDescent="0.2">
      <c r="A47" s="114" t="s">
        <v>38</v>
      </c>
      <c r="B47" s="115"/>
      <c r="C47" s="105">
        <f>IF(C46*RGPR&lt;=(C43*0.25),C46,C43*0.25)</f>
        <v>0</v>
      </c>
      <c r="D47" s="66"/>
      <c r="E47" s="105">
        <f>IF(E46*RGPP&lt;=(E43*0.25),E46,E43*0.25)</f>
        <v>0</v>
      </c>
      <c r="F47" s="19"/>
    </row>
    <row r="48" spans="1:6" ht="15" thickBot="1" x14ac:dyDescent="0.25">
      <c r="A48" s="27" t="s">
        <v>40</v>
      </c>
      <c r="B48" s="28"/>
      <c r="C48" s="104">
        <f>C47*Barèmes!C11</f>
        <v>0</v>
      </c>
      <c r="D48" s="66"/>
      <c r="E48" s="104">
        <f>E47*Barèmes!F11</f>
        <v>0</v>
      </c>
      <c r="F48" s="19"/>
    </row>
    <row r="49" spans="1:6" ht="63" customHeight="1" thickBot="1" x14ac:dyDescent="0.35">
      <c r="A49" s="116" t="s">
        <v>41</v>
      </c>
      <c r="B49" s="117"/>
      <c r="C49" s="89">
        <f>C45+C48</f>
        <v>0</v>
      </c>
      <c r="D49" s="71"/>
      <c r="E49" s="89">
        <f>E45+E48</f>
        <v>0</v>
      </c>
      <c r="F49" s="19"/>
    </row>
    <row r="50" spans="1:6" ht="20.25" x14ac:dyDescent="0.2">
      <c r="A50" s="102"/>
      <c r="B50" s="102"/>
      <c r="C50" s="103"/>
      <c r="D50" s="101"/>
      <c r="E50" s="103"/>
      <c r="F50" s="19"/>
    </row>
    <row r="51" spans="1:6" ht="15.75" customHeight="1" x14ac:dyDescent="0.2">
      <c r="A51" s="108" t="s">
        <v>52</v>
      </c>
      <c r="B51" s="87"/>
      <c r="F51" s="86"/>
    </row>
    <row r="52" spans="1:6" ht="15.75" customHeight="1" x14ac:dyDescent="0.2">
      <c r="A52" s="108" t="s">
        <v>53</v>
      </c>
    </row>
  </sheetData>
  <sheetProtection sheet="1" objects="1" scenarios="1"/>
  <mergeCells count="20">
    <mergeCell ref="A16:B16"/>
    <mergeCell ref="A15:B15"/>
    <mergeCell ref="A21:B21"/>
    <mergeCell ref="A23:B23"/>
    <mergeCell ref="A1:D1"/>
    <mergeCell ref="A6:B6"/>
    <mergeCell ref="A4:E4"/>
    <mergeCell ref="A12:B12"/>
    <mergeCell ref="A7:B7"/>
    <mergeCell ref="A11:B11"/>
    <mergeCell ref="A49:B49"/>
    <mergeCell ref="A47:B47"/>
    <mergeCell ref="A26:B26"/>
    <mergeCell ref="A40:B40"/>
    <mergeCell ref="A35:B35"/>
    <mergeCell ref="A36:B36"/>
    <mergeCell ref="A43:B43"/>
    <mergeCell ref="A30:B30"/>
    <mergeCell ref="A29:B29"/>
    <mergeCell ref="A34:B34"/>
  </mergeCells>
  <phoneticPr fontId="17" type="noConversion"/>
  <dataValidations count="1">
    <dataValidation type="list" allowBlank="1" sqref="C34 E34" xr:uid="{31417623-7244-4533-9CE3-8A8F31B965F5}">
      <formula1>"oui,non"</formula1>
    </dataValidation>
  </dataValidations>
  <printOptions horizontalCentered="1" gridLines="1"/>
  <pageMargins left="0.7" right="0.7" top="0.75" bottom="0.75" header="0" footer="0"/>
  <pageSetup paperSize="9" scale="58" pageOrder="overThenDown" orientation="portrait" cellComments="atEn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39BD-7E53-416B-8A79-4D117608A65E}">
  <sheetPr>
    <outlinePr summaryBelow="0" summaryRight="0"/>
    <pageSetUpPr fitToPage="1"/>
  </sheetPr>
  <dimension ref="A1:F43"/>
  <sheetViews>
    <sheetView showGridLines="0" tabSelected="1" topLeftCell="A30" zoomScaleNormal="100" workbookViewId="0">
      <selection activeCell="G40" sqref="G40"/>
    </sheetView>
  </sheetViews>
  <sheetFormatPr baseColWidth="10" defaultColWidth="12.5703125" defaultRowHeight="15.75" customHeight="1" x14ac:dyDescent="0.2"/>
  <cols>
    <col min="1" max="1" width="35.7109375" style="10" customWidth="1"/>
    <col min="2" max="2" width="48.42578125" style="10" customWidth="1"/>
    <col min="3" max="3" width="21.28515625" style="10" customWidth="1"/>
    <col min="4" max="4" width="17.7109375" style="10" customWidth="1"/>
    <col min="5" max="5" width="22.5703125" style="10" customWidth="1"/>
    <col min="6" max="6" width="17.7109375" style="10" customWidth="1"/>
    <col min="7" max="16384" width="12.5703125" style="10"/>
  </cols>
  <sheetData>
    <row r="1" spans="1:6" ht="26.25" x14ac:dyDescent="0.4">
      <c r="A1" s="120" t="s">
        <v>55</v>
      </c>
      <c r="B1" s="121"/>
      <c r="C1" s="121"/>
      <c r="D1" s="121"/>
      <c r="E1" s="9"/>
    </row>
    <row r="2" spans="1:6" ht="26.25" x14ac:dyDescent="0.4">
      <c r="A2" s="90"/>
      <c r="C2" s="91"/>
      <c r="D2" s="51" t="s">
        <v>58</v>
      </c>
      <c r="E2" s="9"/>
    </row>
    <row r="3" spans="1:6" ht="15" thickBot="1" x14ac:dyDescent="0.25">
      <c r="A3" s="11"/>
      <c r="B3" s="12"/>
      <c r="C3" s="12"/>
      <c r="D3" s="12"/>
      <c r="E3" s="9"/>
    </row>
    <row r="4" spans="1:6" ht="129.75" customHeight="1" thickBot="1" x14ac:dyDescent="0.35">
      <c r="A4" s="122" t="s">
        <v>56</v>
      </c>
      <c r="B4" s="123"/>
      <c r="C4" s="123"/>
      <c r="D4" s="123"/>
      <c r="E4" s="124"/>
    </row>
    <row r="5" spans="1:6" ht="15" thickBot="1" x14ac:dyDescent="0.25">
      <c r="A5" s="18"/>
      <c r="B5" s="18"/>
      <c r="C5" s="17"/>
      <c r="D5" s="16"/>
      <c r="E5" s="76"/>
    </row>
    <row r="6" spans="1:6" ht="17.25" customHeight="1" thickBot="1" x14ac:dyDescent="0.3">
      <c r="A6" s="125" t="s">
        <v>57</v>
      </c>
      <c r="B6" s="126"/>
      <c r="C6" s="13" t="s">
        <v>10</v>
      </c>
      <c r="D6" s="67"/>
      <c r="E6" s="77" t="s">
        <v>11</v>
      </c>
      <c r="F6" s="9"/>
    </row>
    <row r="7" spans="1:6" ht="14.25" x14ac:dyDescent="0.2">
      <c r="A7" s="81"/>
      <c r="B7" s="80" t="s">
        <v>30</v>
      </c>
      <c r="C7" s="46"/>
      <c r="D7" s="72"/>
      <c r="E7" s="46"/>
      <c r="F7" s="15"/>
    </row>
    <row r="8" spans="1:6" ht="14.25" x14ac:dyDescent="0.2">
      <c r="A8" s="127" t="s">
        <v>15</v>
      </c>
      <c r="B8" s="128"/>
      <c r="C8" s="47"/>
      <c r="D8" s="73"/>
      <c r="E8" s="47"/>
      <c r="F8" s="9"/>
    </row>
    <row r="9" spans="1:6" ht="14.25" x14ac:dyDescent="0.2">
      <c r="A9" s="129" t="s">
        <v>8</v>
      </c>
      <c r="B9" s="130"/>
      <c r="C9" s="49"/>
      <c r="D9" s="74"/>
      <c r="E9" s="49"/>
      <c r="F9" s="15"/>
    </row>
    <row r="10" spans="1:6" ht="15" thickBot="1" x14ac:dyDescent="0.25">
      <c r="A10" s="79"/>
      <c r="B10" s="92" t="s">
        <v>7</v>
      </c>
      <c r="C10" s="50"/>
      <c r="D10" s="74"/>
      <c r="E10" s="50"/>
      <c r="F10" s="15"/>
    </row>
    <row r="11" spans="1:6" ht="15" thickBot="1" x14ac:dyDescent="0.25">
      <c r="A11" s="16"/>
      <c r="B11" s="16"/>
      <c r="C11" s="17"/>
      <c r="D11" s="63"/>
      <c r="E11" s="18"/>
      <c r="F11" s="19"/>
    </row>
    <row r="12" spans="1:6" ht="16.5" thickBot="1" x14ac:dyDescent="0.3">
      <c r="A12" s="125" t="s">
        <v>44</v>
      </c>
      <c r="B12" s="126"/>
      <c r="C12" s="13" t="s">
        <v>10</v>
      </c>
      <c r="D12" s="67"/>
      <c r="E12" s="77" t="s">
        <v>11</v>
      </c>
      <c r="F12" s="9"/>
    </row>
    <row r="13" spans="1:6" ht="25.5" customHeight="1" x14ac:dyDescent="0.2">
      <c r="A13" s="131" t="s">
        <v>6</v>
      </c>
      <c r="B13" s="111"/>
      <c r="C13" s="93" t="e">
        <f>+C9/C7</f>
        <v>#DIV/0!</v>
      </c>
      <c r="D13" s="57"/>
      <c r="E13" s="93" t="e">
        <f>+E9/E7</f>
        <v>#DIV/0!</v>
      </c>
      <c r="F13" s="9"/>
    </row>
    <row r="14" spans="1:6" ht="14.25" hidden="1" x14ac:dyDescent="0.2">
      <c r="A14" s="20" t="s">
        <v>0</v>
      </c>
      <c r="B14" s="21"/>
      <c r="C14" s="22" t="e">
        <f>+IF(#REF!&lt;107%,Barèmes!B4,+IF(#REF!&lt;=117%,Barèmes!B5,Barèmes!B6))</f>
        <v>#REF!</v>
      </c>
      <c r="D14" s="58"/>
      <c r="E14" s="22" t="e">
        <f>+IF(#REF!&lt;107%,Barèmes!D4,+IF(#REF!&lt;=117%,Barèmes!D5,Barèmes!D6))</f>
        <v>#REF!</v>
      </c>
      <c r="F14" s="19"/>
    </row>
    <row r="15" spans="1:6" ht="21" hidden="1" customHeight="1" x14ac:dyDescent="0.2">
      <c r="A15" s="23" t="s">
        <v>1</v>
      </c>
      <c r="B15" s="21"/>
      <c r="C15" s="22" t="e">
        <f>+IF(#REF!&lt;107%,Barèmes!#REF!,+IF(#REF!&lt;=117%,Barèmes!#REF!,Barèmes!#REF!))</f>
        <v>#REF!</v>
      </c>
      <c r="D15" s="58"/>
      <c r="E15" s="22" t="e">
        <f>+IF(#REF!&lt;107%,Barèmes!#REF!,+IF(#REF!&lt;=117%,Barèmes!#REF!,Barèmes!#REF!))</f>
        <v>#REF!</v>
      </c>
      <c r="F15" s="24"/>
    </row>
    <row r="16" spans="1:6" ht="12.75" hidden="1" customHeight="1" x14ac:dyDescent="0.2">
      <c r="A16" s="23"/>
      <c r="B16" s="25"/>
      <c r="C16" s="22"/>
      <c r="D16" s="58"/>
      <c r="E16" s="22"/>
      <c r="F16" s="24"/>
    </row>
    <row r="17" spans="1:6" ht="12.75" x14ac:dyDescent="0.2">
      <c r="A17" s="27"/>
      <c r="B17" s="28"/>
      <c r="C17" s="26"/>
      <c r="D17" s="59"/>
      <c r="E17" s="26"/>
      <c r="F17" s="24"/>
    </row>
    <row r="18" spans="1:6" ht="12.75" x14ac:dyDescent="0.2">
      <c r="A18" s="110" t="s">
        <v>20</v>
      </c>
      <c r="B18" s="132"/>
      <c r="C18" s="22" t="e">
        <f>IF(C13&gt;Barèmes!B6,Barèmes!B6,'PSO Ados'!C13)</f>
        <v>#DIV/0!</v>
      </c>
      <c r="D18" s="58"/>
      <c r="E18" s="22" t="e">
        <f>IF(E13&gt;Barèmes!E6,Barèmes!E6,'PSO Ados'!E13)</f>
        <v>#DIV/0!</v>
      </c>
      <c r="F18" s="24"/>
    </row>
    <row r="19" spans="1:6" ht="12.75" x14ac:dyDescent="0.2">
      <c r="A19" s="29"/>
      <c r="B19" s="25"/>
      <c r="C19" s="22"/>
      <c r="D19" s="58"/>
      <c r="E19" s="22"/>
      <c r="F19" s="24"/>
    </row>
    <row r="20" spans="1:6" ht="38.25" customHeight="1" x14ac:dyDescent="0.2">
      <c r="A20" s="110" t="s">
        <v>34</v>
      </c>
      <c r="B20" s="111"/>
      <c r="C20" s="95" t="e">
        <f>C18*0.3</f>
        <v>#DIV/0!</v>
      </c>
      <c r="D20" s="57"/>
      <c r="E20" s="95" t="e">
        <f>E18*0.3</f>
        <v>#DIV/0!</v>
      </c>
      <c r="F20" s="24"/>
    </row>
    <row r="21" spans="1:6" ht="25.5" customHeight="1" x14ac:dyDescent="0.2">
      <c r="A21" s="52"/>
      <c r="B21" s="52" t="s">
        <v>12</v>
      </c>
      <c r="C21" s="30" t="e">
        <f>C10/C9</f>
        <v>#DIV/0!</v>
      </c>
      <c r="D21" s="60"/>
      <c r="E21" s="30" t="e">
        <f>E10/E9</f>
        <v>#DIV/0!</v>
      </c>
      <c r="F21" s="24"/>
    </row>
    <row r="22" spans="1:6" ht="13.5" thickBot="1" x14ac:dyDescent="0.25">
      <c r="A22" s="31"/>
      <c r="B22" s="32"/>
      <c r="C22" s="33"/>
      <c r="D22" s="68"/>
      <c r="E22" s="33"/>
      <c r="F22" s="24"/>
    </row>
    <row r="23" spans="1:6" ht="51" customHeight="1" thickBot="1" x14ac:dyDescent="0.25">
      <c r="A23" s="133" t="s">
        <v>33</v>
      </c>
      <c r="B23" s="134"/>
      <c r="C23" s="34" t="e">
        <f>C7*C20*C8</f>
        <v>#DIV/0!</v>
      </c>
      <c r="D23" s="69"/>
      <c r="E23" s="34" t="e">
        <f>E7*E20*E8</f>
        <v>#DIV/0!</v>
      </c>
      <c r="F23" s="24"/>
    </row>
    <row r="24" spans="1:6" ht="12.75" x14ac:dyDescent="0.2">
      <c r="A24" s="29"/>
      <c r="B24" s="35"/>
      <c r="C24" s="36"/>
      <c r="D24" s="61"/>
      <c r="E24" s="36"/>
      <c r="F24" s="24"/>
    </row>
    <row r="25" spans="1:6" ht="13.5" thickBot="1" x14ac:dyDescent="0.25">
      <c r="A25" s="37"/>
      <c r="B25" s="38"/>
      <c r="C25" s="98"/>
      <c r="D25" s="70"/>
      <c r="E25" s="98"/>
      <c r="F25" s="39"/>
    </row>
    <row r="26" spans="1:6" ht="16.5" thickBot="1" x14ac:dyDescent="0.25">
      <c r="A26" s="118" t="s">
        <v>22</v>
      </c>
      <c r="B26" s="119"/>
      <c r="C26" s="13" t="str">
        <f>C6</f>
        <v>Réel 2024</v>
      </c>
      <c r="D26" s="67"/>
      <c r="E26" s="14" t="str">
        <f>E6</f>
        <v>Prév 2025</v>
      </c>
      <c r="F26" s="9"/>
    </row>
    <row r="27" spans="1:6" ht="15" thickBot="1" x14ac:dyDescent="0.25">
      <c r="A27" s="110" t="s">
        <v>21</v>
      </c>
      <c r="B27" s="111"/>
      <c r="C27" s="46"/>
      <c r="D27" s="62"/>
      <c r="E27" s="46"/>
      <c r="F27" s="19"/>
    </row>
    <row r="28" spans="1:6" ht="26.25" thickBot="1" x14ac:dyDescent="0.25">
      <c r="A28" s="96" t="s">
        <v>23</v>
      </c>
      <c r="B28" s="75"/>
      <c r="C28" s="34">
        <f>C27*Barèmes!C9</f>
        <v>0</v>
      </c>
      <c r="D28" s="69"/>
      <c r="E28" s="34">
        <f>E27*Barèmes!F9</f>
        <v>0</v>
      </c>
      <c r="F28" s="19"/>
    </row>
    <row r="29" spans="1:6" ht="14.25" x14ac:dyDescent="0.2">
      <c r="A29" s="40"/>
      <c r="B29" s="40"/>
      <c r="C29" s="41"/>
      <c r="D29" s="63"/>
      <c r="E29" s="16"/>
      <c r="F29" s="19"/>
    </row>
    <row r="30" spans="1:6" ht="26.25" customHeight="1" thickBot="1" x14ac:dyDescent="0.25">
      <c r="A30" s="55"/>
      <c r="B30" s="53"/>
      <c r="C30" s="54"/>
      <c r="D30" s="54"/>
      <c r="E30" s="54"/>
      <c r="F30" s="19"/>
    </row>
    <row r="31" spans="1:6" ht="56.25" customHeight="1" thickBot="1" x14ac:dyDescent="0.25">
      <c r="A31" s="112" t="s">
        <v>25</v>
      </c>
      <c r="B31" s="113"/>
      <c r="C31" s="89" t="e">
        <f>C23+C28</f>
        <v>#DIV/0!</v>
      </c>
      <c r="D31" s="88"/>
      <c r="E31" s="89" t="e">
        <f>E23+E28</f>
        <v>#DIV/0!</v>
      </c>
      <c r="F31" s="19"/>
    </row>
    <row r="32" spans="1:6" ht="21" thickBot="1" x14ac:dyDescent="0.25">
      <c r="A32" s="102"/>
      <c r="B32" s="102"/>
      <c r="C32" s="103"/>
      <c r="D32" s="101"/>
      <c r="E32" s="103"/>
      <c r="F32" s="19"/>
    </row>
    <row r="33" spans="1:6" ht="16.5" thickBot="1" x14ac:dyDescent="0.25">
      <c r="A33" s="42" t="s">
        <v>5</v>
      </c>
      <c r="B33" s="43"/>
      <c r="C33" s="13" t="s">
        <v>10</v>
      </c>
      <c r="D33" s="67"/>
      <c r="E33" s="77" t="s">
        <v>11</v>
      </c>
      <c r="F33" s="19"/>
    </row>
    <row r="34" spans="1:6" ht="25.5" customHeight="1" x14ac:dyDescent="0.2">
      <c r="A34" s="114" t="s">
        <v>47</v>
      </c>
      <c r="B34" s="115"/>
      <c r="C34" s="46"/>
      <c r="D34" s="64"/>
      <c r="E34" s="46"/>
      <c r="F34" s="19"/>
    </row>
    <row r="35" spans="1:6" ht="14.25" x14ac:dyDescent="0.2">
      <c r="A35" s="27" t="s">
        <v>35</v>
      </c>
      <c r="B35" s="28"/>
      <c r="C35" s="100"/>
      <c r="D35" s="66"/>
      <c r="E35" s="100"/>
      <c r="F35" s="19"/>
    </row>
    <row r="36" spans="1:6" ht="14.25" x14ac:dyDescent="0.2">
      <c r="A36" s="27" t="s">
        <v>48</v>
      </c>
      <c r="B36" s="28"/>
      <c r="C36" s="104">
        <f>IF(C7*C8&gt;C34,C34*C35,C7*C8*C35)</f>
        <v>0</v>
      </c>
      <c r="D36" s="66"/>
      <c r="E36" s="104">
        <f>IF(E7*E8&gt;E34,E34*E35,E7*E8*E35)</f>
        <v>0</v>
      </c>
      <c r="F36" s="19"/>
    </row>
    <row r="37" spans="1:6" ht="14.25" x14ac:dyDescent="0.2">
      <c r="A37" s="27" t="s">
        <v>37</v>
      </c>
      <c r="B37" s="28"/>
      <c r="C37" s="105">
        <f>IF(C7*C7&lt;C34,0,(C7*C8)-C34)</f>
        <v>0</v>
      </c>
      <c r="D37" s="66"/>
      <c r="E37" s="105">
        <f>IF(E7*E7&lt;E34,0,(E7*E8)-E34)</f>
        <v>0</v>
      </c>
      <c r="F37" s="19"/>
    </row>
    <row r="38" spans="1:6" ht="25.5" customHeight="1" x14ac:dyDescent="0.2">
      <c r="A38" s="114" t="s">
        <v>38</v>
      </c>
      <c r="B38" s="115"/>
      <c r="C38" s="105">
        <f>IF(C37*C8&lt;=(C34*0.25),C37,C34*0.25)</f>
        <v>0</v>
      </c>
      <c r="D38" s="66"/>
      <c r="E38" s="105">
        <f>IF(E37*E8&lt;=(E34*0.25),E37,E34*0.25)</f>
        <v>0</v>
      </c>
      <c r="F38" s="19"/>
    </row>
    <row r="39" spans="1:6" ht="15" thickBot="1" x14ac:dyDescent="0.25">
      <c r="A39" s="27" t="s">
        <v>40</v>
      </c>
      <c r="B39" s="28"/>
      <c r="C39" s="104">
        <f>C38*Barèmes!C11</f>
        <v>0</v>
      </c>
      <c r="D39" s="66"/>
      <c r="E39" s="104">
        <f>E38*Barèmes!F11</f>
        <v>0</v>
      </c>
      <c r="F39" s="19"/>
    </row>
    <row r="40" spans="1:6" ht="63" customHeight="1" thickBot="1" x14ac:dyDescent="0.35">
      <c r="A40" s="116" t="s">
        <v>41</v>
      </c>
      <c r="B40" s="117"/>
      <c r="C40" s="89">
        <f>C36+C39</f>
        <v>0</v>
      </c>
      <c r="D40" s="71"/>
      <c r="E40" s="89">
        <f>E36+E39</f>
        <v>0</v>
      </c>
      <c r="F40" s="19"/>
    </row>
    <row r="41" spans="1:6" ht="20.25" x14ac:dyDescent="0.2">
      <c r="A41" s="102"/>
      <c r="B41" s="102"/>
      <c r="C41" s="103"/>
      <c r="D41" s="101"/>
      <c r="E41" s="103"/>
      <c r="F41" s="19"/>
    </row>
    <row r="42" spans="1:6" ht="15.75" customHeight="1" x14ac:dyDescent="0.2">
      <c r="A42" s="108"/>
      <c r="B42" s="87"/>
      <c r="F42" s="86"/>
    </row>
    <row r="43" spans="1:6" ht="15.75" customHeight="1" x14ac:dyDescent="0.2">
      <c r="A43" s="108"/>
    </row>
  </sheetData>
  <sheetProtection sheet="1" objects="1" scenarios="1"/>
  <mergeCells count="16">
    <mergeCell ref="A38:B38"/>
    <mergeCell ref="A40:B40"/>
    <mergeCell ref="A27:B27"/>
    <mergeCell ref="A31:B31"/>
    <mergeCell ref="A34:B34"/>
    <mergeCell ref="A26:B26"/>
    <mergeCell ref="A1:D1"/>
    <mergeCell ref="A4:E4"/>
    <mergeCell ref="A6:B6"/>
    <mergeCell ref="A8:B8"/>
    <mergeCell ref="A9:B9"/>
    <mergeCell ref="A12:B12"/>
    <mergeCell ref="A13:B13"/>
    <mergeCell ref="A18:B18"/>
    <mergeCell ref="A20:B20"/>
    <mergeCell ref="A23:B23"/>
  </mergeCells>
  <printOptions horizontalCentered="1" gridLines="1"/>
  <pageMargins left="0.7" right="0.7" top="0.75" bottom="0.75" header="0" footer="0"/>
  <pageSetup paperSize="9" scale="58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3"/>
  <sheetViews>
    <sheetView workbookViewId="0">
      <selection activeCell="D20" sqref="D20:E20"/>
    </sheetView>
  </sheetViews>
  <sheetFormatPr baseColWidth="10" defaultColWidth="12.5703125" defaultRowHeight="15.75" customHeight="1" x14ac:dyDescent="0.2"/>
  <cols>
    <col min="1" max="1" width="17.140625" style="85" customWidth="1"/>
    <col min="2" max="2" width="12.5703125" style="85"/>
    <col min="3" max="3" width="13.28515625" style="85" bestFit="1" customWidth="1"/>
    <col min="4" max="4" width="9.5703125" style="85" customWidth="1"/>
    <col min="5" max="5" width="12" style="85" bestFit="1" customWidth="1"/>
    <col min="6" max="6" width="16.28515625" style="85" customWidth="1"/>
    <col min="7" max="16384" width="12.5703125" style="85"/>
  </cols>
  <sheetData>
    <row r="1" spans="1:7" ht="12.75" x14ac:dyDescent="0.2">
      <c r="A1" s="1" t="s">
        <v>19</v>
      </c>
      <c r="D1" s="2"/>
    </row>
    <row r="2" spans="1:7" ht="45.75" customHeight="1" x14ac:dyDescent="0.2">
      <c r="A2" s="3"/>
      <c r="B2" s="135">
        <v>2024</v>
      </c>
      <c r="C2" s="136"/>
      <c r="D2" s="4"/>
      <c r="E2" s="137" t="s">
        <v>9</v>
      </c>
      <c r="F2" s="136"/>
      <c r="G2" s="3"/>
    </row>
    <row r="3" spans="1:7" ht="44.25" customHeight="1" x14ac:dyDescent="0.2">
      <c r="A3" s="5"/>
      <c r="B3" s="84" t="s">
        <v>2</v>
      </c>
      <c r="C3" s="84" t="s">
        <v>3</v>
      </c>
      <c r="D3" s="6"/>
      <c r="E3" s="84" t="s">
        <v>4</v>
      </c>
      <c r="F3" s="84" t="s">
        <v>3</v>
      </c>
      <c r="G3" s="3"/>
    </row>
    <row r="4" spans="1:7" ht="12.75" x14ac:dyDescent="0.2">
      <c r="A4" s="1" t="s">
        <v>16</v>
      </c>
      <c r="B4" s="7">
        <v>1.97</v>
      </c>
      <c r="C4" s="94">
        <f>ROUND(B4*0.3,3)</f>
        <v>0.59099999999999997</v>
      </c>
      <c r="D4" s="8"/>
      <c r="E4" s="7">
        <v>1.97</v>
      </c>
      <c r="F4" s="94">
        <f>ROUND(E4*0.3,3)</f>
        <v>0.59099999999999997</v>
      </c>
      <c r="G4" s="1"/>
    </row>
    <row r="5" spans="1:7" ht="12.75" x14ac:dyDescent="0.2">
      <c r="A5" s="1" t="s">
        <v>17</v>
      </c>
      <c r="B5" s="7">
        <v>2.08</v>
      </c>
      <c r="C5" s="94">
        <f t="shared" ref="C5:C6" si="0">ROUND(B5*0.3,3)</f>
        <v>0.624</v>
      </c>
      <c r="D5" s="8"/>
      <c r="E5" s="7">
        <v>2.08</v>
      </c>
      <c r="F5" s="94">
        <f t="shared" ref="F5:F6" si="1">ROUND(E5*0.3,3)</f>
        <v>0.624</v>
      </c>
      <c r="G5" s="1"/>
    </row>
    <row r="6" spans="1:7" ht="12.75" x14ac:dyDescent="0.2">
      <c r="A6" s="1" t="s">
        <v>18</v>
      </c>
      <c r="B6" s="7">
        <v>3.08</v>
      </c>
      <c r="C6" s="94">
        <f t="shared" si="0"/>
        <v>0.92400000000000004</v>
      </c>
      <c r="D6" s="8"/>
      <c r="E6" s="7">
        <v>3.08</v>
      </c>
      <c r="F6" s="94">
        <f t="shared" si="1"/>
        <v>0.92400000000000004</v>
      </c>
      <c r="G6" s="1"/>
    </row>
    <row r="7" spans="1:7" ht="12.75" x14ac:dyDescent="0.2">
      <c r="D7" s="2"/>
    </row>
    <row r="8" spans="1:7" ht="15.75" customHeight="1" x14ac:dyDescent="0.2">
      <c r="D8" s="2"/>
    </row>
    <row r="9" spans="1:7" ht="15.75" customHeight="1" x14ac:dyDescent="0.2">
      <c r="A9" s="1" t="s">
        <v>22</v>
      </c>
      <c r="C9" s="7">
        <v>4.5</v>
      </c>
      <c r="D9" s="2"/>
      <c r="E9" s="97"/>
      <c r="F9" s="7">
        <v>3.9</v>
      </c>
    </row>
    <row r="10" spans="1:7" ht="15.75" customHeight="1" x14ac:dyDescent="0.2">
      <c r="D10" s="2"/>
    </row>
    <row r="11" spans="1:7" ht="15.75" customHeight="1" x14ac:dyDescent="0.2">
      <c r="A11" s="1" t="s">
        <v>39</v>
      </c>
      <c r="C11" s="7">
        <v>0.3</v>
      </c>
      <c r="D11" s="2"/>
      <c r="F11" s="7">
        <v>0.3</v>
      </c>
    </row>
    <row r="12" spans="1:7" ht="15.75" customHeight="1" x14ac:dyDescent="0.2">
      <c r="D12" s="2"/>
    </row>
    <row r="13" spans="1:7" ht="15.75" customHeight="1" x14ac:dyDescent="0.2">
      <c r="D13" s="2"/>
    </row>
  </sheetData>
  <sheetProtection sheet="1" objects="1" scenarios="1"/>
  <mergeCells count="2">
    <mergeCell ref="B2:C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PSO Extra</vt:lpstr>
      <vt:lpstr>PSO péri</vt:lpstr>
      <vt:lpstr>PSO Ados</vt:lpstr>
      <vt:lpstr>Barèmes</vt:lpstr>
      <vt:lpstr>RGEP</vt:lpstr>
      <vt:lpstr>RGER</vt:lpstr>
      <vt:lpstr>RGPP</vt:lpstr>
      <vt:lpstr>RGPR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THEVENIAUD 031</dc:creator>
  <cp:lastModifiedBy>Guy FUMOUX 031</cp:lastModifiedBy>
  <cp:lastPrinted>2025-04-01T14:13:50Z</cp:lastPrinted>
  <dcterms:created xsi:type="dcterms:W3CDTF">2023-02-16T09:32:40Z</dcterms:created>
  <dcterms:modified xsi:type="dcterms:W3CDTF">2025-04-04T08:25:21Z</dcterms:modified>
</cp:coreProperties>
</file>