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35" windowWidth="18315" windowHeight="11970" tabRatio="258" activeTab="0"/>
  </bookViews>
  <sheets>
    <sheet name="CALCUL PSO LAEP" sheetId="1" r:id="rId1"/>
    <sheet name="RESERVE CAF" sheetId="2" state="hidden" r:id="rId2"/>
  </sheets>
  <definedNames>
    <definedName name="_xlfn.ANCHORARRAY" hidden="1">#NAME?</definedName>
    <definedName name="_xlnm.Print_Titles" localSheetId="0">'CALCUL PSO LAEP'!$1:$6</definedName>
    <definedName name="_xlnm.Print_Area" localSheetId="0">'CALCUL PSO LAEP'!$A$1:$K$63</definedName>
    <definedName name="_xlnm.Print_Area" localSheetId="1">'RESERVE CAF'!$A$1:$Q$27</definedName>
  </definedNames>
  <calcPr fullCalcOnLoad="1"/>
</workbook>
</file>

<file path=xl/comments1.xml><?xml version="1.0" encoding="utf-8"?>
<comments xmlns="http://schemas.openxmlformats.org/spreadsheetml/2006/main">
  <authors>
    <author>Carole BETHFORT 331</author>
  </authors>
  <commentList>
    <comment ref="D9" authorId="0">
      <text>
        <r>
          <rPr>
            <sz val="8"/>
            <rFont val="Tahoma"/>
            <family val="2"/>
          </rPr>
          <t>Les heures d’organisation de l’activité comportent les heures dédiées :
- à la préparation, rangement, debriefing des séances ;
- au temps de déplacement en cas d’itinérance du Laep ;
- au temps d’analyse de la pratique ou de supervision ;
- au temps de réunion d’équipe et de travail en réseau.</t>
        </r>
      </text>
    </comment>
    <comment ref="B9" authorId="0">
      <text>
        <r>
          <rPr>
            <b/>
            <sz val="9"/>
            <rFont val="Tahoma"/>
            <family val="2"/>
          </rPr>
          <t xml:space="preserve">Pour les chiffres après la virgule : 
</t>
        </r>
        <r>
          <rPr>
            <sz val="9"/>
            <rFont val="Tahoma"/>
            <family val="2"/>
          </rPr>
          <t>15 mn = 0,25
30 mn = 0,50
45 mn = 0,75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Exemple : pour 254h et 30 mn d'ouverture, indiquer : 254,50 dans la cellule B10</t>
        </r>
      </text>
    </comment>
    <comment ref="B43" authorId="0">
      <text>
        <r>
          <rPr>
            <b/>
            <sz val="9"/>
            <rFont val="Tahoma"/>
            <family val="2"/>
          </rPr>
          <t>Paragraphe "Les modalités de calcul du bonus territoire Ctg"</t>
        </r>
      </text>
    </comment>
  </commentList>
</comments>
</file>

<file path=xl/sharedStrings.xml><?xml version="1.0" encoding="utf-8"?>
<sst xmlns="http://schemas.openxmlformats.org/spreadsheetml/2006/main" count="113" uniqueCount="82">
  <si>
    <r>
      <t>☞</t>
    </r>
    <r>
      <rPr>
        <b/>
        <sz val="14"/>
        <color indexed="12"/>
        <rFont val="@PMingLiU"/>
        <family val="1"/>
      </rPr>
      <t xml:space="preserve"> </t>
    </r>
    <r>
      <rPr>
        <b/>
        <sz val="10.5"/>
        <color indexed="12"/>
        <rFont val="DejaVu Serif Condensed"/>
        <family val="1"/>
      </rPr>
      <t xml:space="preserve"> </t>
    </r>
    <r>
      <rPr>
        <b/>
        <sz val="9"/>
        <color indexed="12"/>
        <rFont val="Arial"/>
        <family val="2"/>
      </rPr>
      <t>ZONES DE SAISIE EN BLEU</t>
    </r>
  </si>
  <si>
    <t></t>
  </si>
  <si>
    <t>Calcul du prix de revient</t>
  </si>
  <si>
    <t>Prix de revient</t>
  </si>
  <si>
    <t>/</t>
  </si>
  <si>
    <t>=</t>
  </si>
  <si>
    <r>
      <t>c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 val="single"/>
        <sz val="12"/>
        <rFont val="Arial"/>
        <family val="2"/>
      </rPr>
      <t>inférieur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de revient</t>
    </r>
  </si>
  <si>
    <t>Taux de PS</t>
  </si>
  <si>
    <t>PS unitaire</t>
  </si>
  <si>
    <t>x</t>
  </si>
  <si>
    <r>
      <t>c</t>
    </r>
    <r>
      <rPr>
        <sz val="9"/>
        <rFont val="Arial"/>
        <family val="2"/>
      </rPr>
      <t xml:space="preserve"> Si le</t>
    </r>
    <r>
      <rPr>
        <sz val="8"/>
        <rFont val="Arial"/>
        <family val="2"/>
      </rPr>
      <t xml:space="preserve"> </t>
    </r>
    <r>
      <rPr>
        <b/>
        <sz val="12"/>
        <rFont val="Arial"/>
        <family val="2"/>
      </rPr>
      <t xml:space="preserve">prix de revient est </t>
    </r>
    <r>
      <rPr>
        <b/>
        <u val="single"/>
        <sz val="12"/>
        <rFont val="Arial"/>
        <family val="2"/>
      </rPr>
      <t>supérieur</t>
    </r>
    <r>
      <rPr>
        <b/>
        <sz val="12"/>
        <rFont val="Arial"/>
        <family val="2"/>
      </rPr>
      <t xml:space="preserve"> au prix plafond</t>
    </r>
    <r>
      <rPr>
        <sz val="9"/>
        <rFont val="Arial"/>
        <family val="2"/>
      </rPr>
      <t>, le montant à retenir est le prix plafond</t>
    </r>
  </si>
  <si>
    <t>Prix plafond</t>
  </si>
  <si>
    <t></t>
  </si>
  <si>
    <t>Ps unitaire</t>
  </si>
  <si>
    <t>Taux de ressortissants du Régime Général</t>
  </si>
  <si>
    <t></t>
  </si>
  <si>
    <t>- 6 ans</t>
  </si>
  <si>
    <t>+ 6 ans</t>
  </si>
  <si>
    <r>
      <t xml:space="preserve">Résultat d'activité - REEL 2014 : activités extrascolaires, séjours.
</t>
    </r>
    <r>
      <rPr>
        <b/>
        <sz val="20"/>
        <color indexed="23"/>
        <rFont val="Arial"/>
        <family val="2"/>
      </rPr>
      <t xml:space="preserve">Accueils des mercredis, samedis, soirs, petites &amp; grandes vacances scolaires, scoutisme, séjours.
</t>
    </r>
    <r>
      <rPr>
        <sz val="16"/>
        <rFont val="Arial"/>
        <family val="2"/>
      </rPr>
      <t>TYPE PIECE : Données activités réelles</t>
    </r>
  </si>
  <si>
    <t>N° dossier :</t>
  </si>
  <si>
    <t xml:space="preserve">Nom de la structure : </t>
  </si>
  <si>
    <t>N° gestionnaire :</t>
  </si>
  <si>
    <r>
      <t xml:space="preserve"> </t>
    </r>
    <r>
      <rPr>
        <b/>
        <sz val="10.5"/>
        <rFont val="PMingLiU"/>
        <family val="1"/>
      </rPr>
      <t>☞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 xml:space="preserve"> ZONE DE SAISIE EN BLEU</t>
    </r>
  </si>
  <si>
    <t>Commune :</t>
  </si>
  <si>
    <t>RESERVE CAF</t>
  </si>
  <si>
    <r>
      <t xml:space="preserve">Séjours </t>
    </r>
    <r>
      <rPr>
        <b/>
        <sz val="12"/>
        <color indexed="20"/>
        <rFont val="Arial"/>
        <family val="2"/>
      </rPr>
      <t>(1)</t>
    </r>
  </si>
  <si>
    <t>ALSH</t>
  </si>
  <si>
    <t>ALSH + Séjours</t>
  </si>
  <si>
    <r>
      <t xml:space="preserve">Répartition des </t>
    </r>
    <r>
      <rPr>
        <b/>
        <u val="single"/>
        <sz val="16"/>
        <rFont val="Arial"/>
        <family val="2"/>
      </rPr>
      <t>actes ouvrant droit</t>
    </r>
    <r>
      <rPr>
        <sz val="16"/>
        <rFont val="Arial"/>
        <family val="2"/>
      </rPr>
      <t xml:space="preserve"> par régime</t>
    </r>
  </si>
  <si>
    <t xml:space="preserve">Nb de jours </t>
  </si>
  <si>
    <t>Nbre d'heures réalisées</t>
  </si>
  <si>
    <r>
      <t>Nbre d'heures facturées</t>
    </r>
    <r>
      <rPr>
        <sz val="10"/>
        <rFont val="Arial"/>
        <family val="2"/>
      </rPr>
      <t xml:space="preserve"> : </t>
    </r>
    <r>
      <rPr>
        <sz val="10"/>
        <color indexed="12"/>
        <rFont val="Arial"/>
        <family val="2"/>
      </rPr>
      <t>actes ouvr. droit</t>
    </r>
  </si>
  <si>
    <r>
      <t xml:space="preserve">Nb de jours d'ouverture
</t>
    </r>
    <r>
      <rPr>
        <sz val="10"/>
        <rFont val="Arial"/>
        <family val="2"/>
      </rPr>
      <t>(par période)</t>
    </r>
  </si>
  <si>
    <t>Amplitude horaire journalière</t>
  </si>
  <si>
    <t>Capacité d'accueil</t>
  </si>
  <si>
    <t>Nbre d'heures facturées</t>
  </si>
  <si>
    <r>
      <t xml:space="preserve">Nb d'actes ouvrant droit
</t>
    </r>
    <r>
      <rPr>
        <b/>
        <sz val="12"/>
        <color indexed="20"/>
        <rFont val="Arial"/>
        <family val="2"/>
      </rPr>
      <t>(3)</t>
    </r>
  </si>
  <si>
    <r>
      <t>%
RG (</t>
    </r>
    <r>
      <rPr>
        <b/>
        <sz val="10"/>
        <rFont val="Arial"/>
        <family val="2"/>
      </rPr>
      <t>dont EDF-GDF</t>
    </r>
    <r>
      <rPr>
        <b/>
        <sz val="11"/>
        <rFont val="Arial"/>
        <family val="2"/>
      </rPr>
      <t>)</t>
    </r>
  </si>
  <si>
    <t>%
Maritime</t>
  </si>
  <si>
    <t>%
MSA</t>
  </si>
  <si>
    <t>%
Particuliers</t>
  </si>
  <si>
    <t>Total 
= 100 %</t>
  </si>
  <si>
    <t>Réservé CAF
% Régimes particuliers
(MSA + Autres)</t>
  </si>
  <si>
    <t>Mercredis, Samedis, autres</t>
  </si>
  <si>
    <t>Petites vacances</t>
  </si>
  <si>
    <t>Vacances d'été</t>
  </si>
  <si>
    <t xml:space="preserve">TOTAL </t>
  </si>
  <si>
    <t>Sorties</t>
  </si>
  <si>
    <t>Total : accueil sur site + Sorties</t>
  </si>
  <si>
    <t>de 6 à 17 ans</t>
  </si>
  <si>
    <t>Calcul de la Prestation de service</t>
  </si>
  <si>
    <t>Heures d'organisation de l'activité</t>
  </si>
  <si>
    <t>Plafond des heures d'organisation de l'activité</t>
  </si>
  <si>
    <t>Total des actes ouvrant droit</t>
  </si>
  <si>
    <t>Heures d'organisation de l'activité retenue</t>
  </si>
  <si>
    <t xml:space="preserve">Heures
d'ouverture du service au public </t>
  </si>
  <si>
    <t>Bonus Territoire CTG</t>
  </si>
  <si>
    <t></t>
  </si>
  <si>
    <r>
      <t xml:space="preserve">Montant total du droit </t>
    </r>
    <r>
      <rPr>
        <i/>
        <sz val="16"/>
        <color indexed="12"/>
        <rFont val="Arial"/>
        <family val="2"/>
      </rPr>
      <t>à inscrire au compte 70623</t>
    </r>
  </si>
  <si>
    <t>Montant total</t>
  </si>
  <si>
    <t>+</t>
  </si>
  <si>
    <t>- Ce document est une aide et ne constitue en aucun cas une pièce justificative -</t>
  </si>
  <si>
    <r>
      <t>c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Si le </t>
    </r>
    <r>
      <rPr>
        <b/>
        <sz val="12"/>
        <rFont val="Arial"/>
        <family val="2"/>
      </rPr>
      <t>nombre d'heures d'organisation est supérieur à 50%</t>
    </r>
    <r>
      <rPr>
        <b/>
        <sz val="10"/>
        <rFont val="Arial"/>
        <family val="2"/>
      </rPr>
      <t xml:space="preserve"> du nombre d’heures d’ouverture</t>
    </r>
    <r>
      <rPr>
        <sz val="10"/>
        <rFont val="Arial"/>
        <family val="2"/>
      </rPr>
      <t xml:space="preserve">, </t>
    </r>
    <r>
      <rPr>
        <sz val="9"/>
        <rFont val="Arial"/>
        <family val="2"/>
      </rPr>
      <t>le nombre à retenir est 50% des heures d"annuelles d'ouverture</t>
    </r>
  </si>
  <si>
    <r>
      <t>c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Si le </t>
    </r>
    <r>
      <rPr>
        <b/>
        <sz val="12"/>
        <rFont val="Arial"/>
        <family val="2"/>
      </rPr>
      <t>nombre d'heures d'organisation est inférieur ou égal à 50%</t>
    </r>
    <r>
      <rPr>
        <b/>
        <sz val="10"/>
        <rFont val="Arial"/>
        <family val="2"/>
      </rPr>
      <t xml:space="preserve"> du nombre d’heures d’ouverture</t>
    </r>
    <r>
      <rPr>
        <sz val="10"/>
        <rFont val="Arial"/>
        <family val="2"/>
      </rPr>
      <t xml:space="preserve">, </t>
    </r>
    <r>
      <rPr>
        <sz val="9"/>
        <rFont val="Arial"/>
        <family val="2"/>
      </rPr>
      <t>le nombre à retenir est le nombre d'heures d'organisation déclarées</t>
    </r>
  </si>
  <si>
    <t></t>
  </si>
  <si>
    <t>Nombre d'heures d'accueil offre existante</t>
  </si>
  <si>
    <t>Actes ouvrant droit</t>
  </si>
  <si>
    <t>Montant du Bonus Territoire</t>
  </si>
  <si>
    <t>Montant du bonus territoire</t>
  </si>
  <si>
    <r>
      <rPr>
        <sz val="12"/>
        <rFont val="Wingdings 3"/>
        <family val="1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 xml:space="preserve">Si le </t>
    </r>
    <r>
      <rPr>
        <b/>
        <sz val="11"/>
        <rFont val="Arial"/>
        <family val="2"/>
      </rPr>
      <t>montant recalculé est supérieur au montant contractualisé :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retenir le montant contractualisé</t>
    </r>
  </si>
  <si>
    <r>
      <rPr>
        <sz val="12"/>
        <rFont val="Wingdings 3"/>
        <family val="1"/>
      </rPr>
      <t>c</t>
    </r>
    <r>
      <rPr>
        <b/>
        <sz val="11"/>
        <rFont val="Arial"/>
        <family val="2"/>
      </rPr>
      <t xml:space="preserve"> </t>
    </r>
    <r>
      <rPr>
        <sz val="9"/>
        <rFont val="Arial"/>
        <family val="2"/>
      </rPr>
      <t>Si le</t>
    </r>
    <r>
      <rPr>
        <b/>
        <sz val="11"/>
        <rFont val="Arial"/>
        <family val="2"/>
      </rPr>
      <t xml:space="preserve"> montant du Bonus Territoire recalculé est inférieur au montant contractualisé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retenir le montant recalculé</t>
    </r>
  </si>
  <si>
    <r>
      <t xml:space="preserve">Montant
forfaitaire
</t>
    </r>
    <r>
      <rPr>
        <sz val="9"/>
        <rFont val="Arial"/>
        <family val="2"/>
      </rPr>
      <t>€/h</t>
    </r>
  </si>
  <si>
    <r>
      <t>Montant offre nouvelle</t>
    </r>
    <r>
      <rPr>
        <b/>
        <i/>
        <sz val="8"/>
        <rFont val="Arial"/>
        <family val="2"/>
      </rPr>
      <t xml:space="preserve">
</t>
    </r>
    <r>
      <rPr>
        <i/>
        <sz val="8"/>
        <rFont val="Arial"/>
        <family val="2"/>
      </rPr>
      <t>Forfait de 20 € / heure</t>
    </r>
  </si>
  <si>
    <t>Calcul des heures ouvrant droit à la prestation de service</t>
  </si>
  <si>
    <t>Montant Bonus
contractualisé</t>
  </si>
  <si>
    <t>Montant Bonus recalculé</t>
  </si>
  <si>
    <t>Montant Bonus retenu</t>
  </si>
  <si>
    <t>Données recalculées pour l'exercice</t>
  </si>
  <si>
    <t>Données retenues</t>
  </si>
  <si>
    <r>
      <t xml:space="preserve">Données contactualisées
</t>
    </r>
    <r>
      <rPr>
        <i/>
        <sz val="9"/>
        <color indexed="56"/>
        <rFont val="Arial"/>
        <family val="2"/>
      </rPr>
      <t xml:space="preserve">fixées dans la convention </t>
    </r>
    <r>
      <rPr>
        <i/>
        <sz val="9"/>
        <color indexed="56"/>
        <rFont val="Arial"/>
        <family val="2"/>
      </rPr>
      <t>ou l'avenant</t>
    </r>
  </si>
  <si>
    <t>Total des charges
€</t>
  </si>
  <si>
    <t>Montant du droit PSO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</si>
</sst>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0&quot; €&quot;"/>
    <numFmt numFmtId="168" formatCode="#,##0.00\ _F"/>
    <numFmt numFmtId="169" formatCode="_-* #,##0.00\ _F_-;\-* #,##0.00\ _F_-;_-* &quot;-&quot;??\ _F_-;_-@_-"/>
    <numFmt numFmtId="170" formatCode="_-* #,##0\ _F_-;\-* #,##0\ _F_-;_-* &quot;-&quot;??\ _F_-;_-@_-"/>
    <numFmt numFmtId="171" formatCode="0.0%"/>
    <numFmt numFmtId="172" formatCode="#,##0.0"/>
    <numFmt numFmtId="173" formatCode="#,##0.0000&quot; €&quot;"/>
  </numFmts>
  <fonts count="114">
    <font>
      <sz val="10"/>
      <name val="Arial"/>
      <family val="2"/>
    </font>
    <font>
      <sz val="8"/>
      <name val="Times New Roman"/>
      <family val="1"/>
    </font>
    <font>
      <b/>
      <sz val="15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8"/>
      <color indexed="28"/>
      <name val="Calibri"/>
      <family val="2"/>
    </font>
    <font>
      <sz val="8"/>
      <name val="Arial"/>
      <family val="2"/>
    </font>
    <font>
      <b/>
      <sz val="18"/>
      <color indexed="12"/>
      <name val="PMingLiU-ExtB"/>
      <family val="1"/>
    </font>
    <font>
      <b/>
      <sz val="14"/>
      <color indexed="12"/>
      <name val="@PMingLiU"/>
      <family val="1"/>
    </font>
    <font>
      <b/>
      <sz val="10.5"/>
      <color indexed="12"/>
      <name val="DejaVu Serif Condensed"/>
      <family val="1"/>
    </font>
    <font>
      <b/>
      <sz val="9"/>
      <color indexed="12"/>
      <name val="Arial"/>
      <family val="2"/>
    </font>
    <font>
      <sz val="12"/>
      <name val="Wingdings"/>
      <family val="0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Wingdings 3"/>
      <family val="1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20"/>
      <color indexed="23"/>
      <name val="Arial"/>
      <family val="2"/>
    </font>
    <font>
      <sz val="16"/>
      <name val="Arial"/>
      <family val="2"/>
    </font>
    <font>
      <b/>
      <sz val="2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.5"/>
      <name val="DejaVu Serif Condensed"/>
      <family val="1"/>
    </font>
    <font>
      <b/>
      <sz val="10.5"/>
      <name val="PMingLiU"/>
      <family val="1"/>
    </font>
    <font>
      <b/>
      <sz val="10"/>
      <name val="Times New Roman"/>
      <family val="1"/>
    </font>
    <font>
      <b/>
      <sz val="20"/>
      <name val="Arial"/>
      <family val="2"/>
    </font>
    <font>
      <b/>
      <sz val="16"/>
      <color indexed="12"/>
      <name val="Times New Roman"/>
      <family val="1"/>
    </font>
    <font>
      <b/>
      <sz val="20"/>
      <color indexed="12"/>
      <name val="Arial"/>
      <family val="2"/>
    </font>
    <font>
      <b/>
      <sz val="14"/>
      <color indexed="20"/>
      <name val="MS Outlook"/>
      <family val="0"/>
    </font>
    <font>
      <b/>
      <u val="single"/>
      <sz val="14"/>
      <color indexed="10"/>
      <name val="Times New Roman"/>
      <family val="1"/>
    </font>
    <font>
      <b/>
      <i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i/>
      <sz val="11"/>
      <name val="Arial"/>
      <family val="2"/>
    </font>
    <font>
      <b/>
      <sz val="12"/>
      <name val="Wingdings 3"/>
      <family val="1"/>
    </font>
    <font>
      <b/>
      <i/>
      <sz val="16"/>
      <name val="Arial"/>
      <family val="2"/>
    </font>
    <font>
      <i/>
      <sz val="16"/>
      <color indexed="12"/>
      <name val="Arial"/>
      <family val="2"/>
    </font>
    <font>
      <b/>
      <i/>
      <sz val="8"/>
      <name val="Arial"/>
      <family val="2"/>
    </font>
    <font>
      <b/>
      <sz val="14"/>
      <color indexed="12"/>
      <name val="Arial"/>
      <family val="2"/>
    </font>
    <font>
      <b/>
      <i/>
      <sz val="10"/>
      <name val="DejaVu Serif Condensed"/>
      <family val="1"/>
    </font>
    <font>
      <sz val="9"/>
      <name val="Tahoma"/>
      <family val="2"/>
    </font>
    <font>
      <sz val="12"/>
      <name val="Wingdings 2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2"/>
      <name val="Arial"/>
      <family val="2"/>
    </font>
    <font>
      <i/>
      <sz val="11"/>
      <color indexed="8"/>
      <name val="Calibri"/>
      <family val="2"/>
    </font>
    <font>
      <b/>
      <sz val="9"/>
      <color indexed="62"/>
      <name val="Arial"/>
      <family val="2"/>
    </font>
    <font>
      <b/>
      <sz val="10"/>
      <color indexed="56"/>
      <name val="Arial"/>
      <family val="2"/>
    </font>
    <font>
      <b/>
      <sz val="5"/>
      <color indexed="8"/>
      <name val="Calibri"/>
      <family val="2"/>
    </font>
    <font>
      <b/>
      <sz val="20"/>
      <color indexed="8"/>
      <name val="Calibri"/>
      <family val="2"/>
    </font>
    <font>
      <b/>
      <sz val="4"/>
      <color indexed="56"/>
      <name val="Calibri"/>
      <family val="2"/>
    </font>
    <font>
      <b/>
      <sz val="20"/>
      <color indexed="56"/>
      <name val="Calibri"/>
      <family val="2"/>
    </font>
    <font>
      <sz val="10"/>
      <color indexed="21"/>
      <name val="Arial"/>
      <family val="2"/>
    </font>
    <font>
      <i/>
      <sz val="8"/>
      <name val="Arial"/>
      <family val="2"/>
    </font>
    <font>
      <sz val="10.5"/>
      <color indexed="9"/>
      <name val="Calibri"/>
      <family val="2"/>
    </font>
    <font>
      <b/>
      <sz val="12"/>
      <color indexed="9"/>
      <name val="Webdings"/>
      <family val="1"/>
    </font>
    <font>
      <i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FF"/>
      <name val="Arial"/>
      <family val="2"/>
    </font>
    <font>
      <i/>
      <sz val="11"/>
      <color theme="1"/>
      <name val="Calibri"/>
      <family val="2"/>
    </font>
    <font>
      <b/>
      <sz val="9"/>
      <color rgb="FF7030A0"/>
      <name val="Arial"/>
      <family val="2"/>
    </font>
    <font>
      <sz val="10"/>
      <color rgb="FF008080"/>
      <name val="Arial"/>
      <family val="2"/>
    </font>
    <font>
      <b/>
      <sz val="10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0" borderId="2" applyNumberFormat="0" applyFill="0" applyAlignment="0" applyProtection="0"/>
    <xf numFmtId="0" fontId="95" fillId="27" borderId="1" applyNumberFormat="0" applyAlignment="0" applyProtection="0"/>
    <xf numFmtId="0" fontId="96" fillId="28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00" fillId="31" borderId="0" applyNumberFormat="0" applyBorder="0" applyAlignment="0" applyProtection="0"/>
    <xf numFmtId="0" fontId="101" fillId="26" borderId="4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2" borderId="9" applyNumberFormat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3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33" fillId="33" borderId="13" xfId="0" applyFont="1" applyFill="1" applyBorder="1" applyAlignment="1" applyProtection="1">
      <alignment vertical="center"/>
      <protection locked="0"/>
    </xf>
    <xf numFmtId="0" fontId="33" fillId="33" borderId="14" xfId="0" applyFont="1" applyFill="1" applyBorder="1" applyAlignment="1" applyProtection="1">
      <alignment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168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168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vertical="center"/>
      <protection/>
    </xf>
    <xf numFmtId="3" fontId="15" fillId="33" borderId="0" xfId="0" applyNumberFormat="1" applyFont="1" applyFill="1" applyBorder="1" applyAlignment="1" applyProtection="1">
      <alignment horizontal="center" vertical="center"/>
      <protection/>
    </xf>
    <xf numFmtId="3" fontId="15" fillId="33" borderId="20" xfId="0" applyNumberFormat="1" applyFont="1" applyFill="1" applyBorder="1" applyAlignment="1" applyProtection="1">
      <alignment horizontal="center" vertical="center" wrapText="1"/>
      <protection/>
    </xf>
    <xf numFmtId="3" fontId="15" fillId="33" borderId="20" xfId="0" applyNumberFormat="1" applyFont="1" applyFill="1" applyBorder="1" applyAlignment="1" applyProtection="1">
      <alignment horizontal="center" vertical="center"/>
      <protection/>
    </xf>
    <xf numFmtId="3" fontId="15" fillId="34" borderId="0" xfId="0" applyNumberFormat="1" applyFont="1" applyFill="1" applyBorder="1" applyAlignment="1" applyProtection="1">
      <alignment horizontal="center" vertical="center"/>
      <protection/>
    </xf>
    <xf numFmtId="3" fontId="15" fillId="33" borderId="21" xfId="0" applyNumberFormat="1" applyFont="1" applyFill="1" applyBorder="1" applyAlignment="1" applyProtection="1">
      <alignment horizontal="center" vertical="center"/>
      <protection/>
    </xf>
    <xf numFmtId="4" fontId="15" fillId="33" borderId="20" xfId="0" applyNumberFormat="1" applyFont="1" applyFill="1" applyBorder="1" applyAlignment="1" applyProtection="1">
      <alignment horizontal="center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 locked="0"/>
    </xf>
    <xf numFmtId="10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3" fontId="15" fillId="33" borderId="22" xfId="0" applyNumberFormat="1" applyFont="1" applyFill="1" applyBorder="1" applyAlignment="1" applyProtection="1">
      <alignment horizontal="center" vertical="center"/>
      <protection/>
    </xf>
    <xf numFmtId="3" fontId="15" fillId="33" borderId="23" xfId="0" applyNumberFormat="1" applyFont="1" applyFill="1" applyBorder="1" applyAlignment="1" applyProtection="1">
      <alignment horizontal="center" vertical="center"/>
      <protection/>
    </xf>
    <xf numFmtId="3" fontId="15" fillId="34" borderId="23" xfId="0" applyNumberFormat="1" applyFont="1" applyFill="1" applyBorder="1" applyAlignment="1" applyProtection="1">
      <alignment horizontal="center" vertical="center"/>
      <protection/>
    </xf>
    <xf numFmtId="4" fontId="15" fillId="33" borderId="23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 locked="0"/>
    </xf>
    <xf numFmtId="3" fontId="15" fillId="33" borderId="24" xfId="0" applyNumberFormat="1" applyFont="1" applyFill="1" applyBorder="1" applyAlignment="1" applyProtection="1">
      <alignment horizontal="center" vertical="center"/>
      <protection/>
    </xf>
    <xf numFmtId="3" fontId="15" fillId="33" borderId="25" xfId="0" applyNumberFormat="1" applyFont="1" applyFill="1" applyBorder="1" applyAlignment="1" applyProtection="1">
      <alignment horizontal="center" vertical="center"/>
      <protection/>
    </xf>
    <xf numFmtId="4" fontId="15" fillId="33" borderId="23" xfId="0" applyNumberFormat="1" applyFont="1" applyFill="1" applyBorder="1" applyAlignment="1" applyProtection="1">
      <alignment horizontal="center" vertical="center"/>
      <protection locked="0"/>
    </xf>
    <xf numFmtId="4" fontId="18" fillId="0" borderId="23" xfId="0" applyNumberFormat="1" applyFont="1" applyFill="1" applyBorder="1" applyAlignment="1" applyProtection="1">
      <alignment horizontal="center" vertical="center"/>
      <protection locked="0"/>
    </xf>
    <xf numFmtId="1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5" xfId="0" applyNumberFormat="1" applyFont="1" applyFill="1" applyBorder="1" applyAlignment="1" applyProtection="1">
      <alignment horizontal="center" vertical="center"/>
      <protection locked="0"/>
    </xf>
    <xf numFmtId="3" fontId="18" fillId="0" borderId="16" xfId="0" applyNumberFormat="1" applyFont="1" applyFill="1" applyBorder="1" applyAlignment="1" applyProtection="1">
      <alignment horizontal="center" vertical="center"/>
      <protection locked="0"/>
    </xf>
    <xf numFmtId="3" fontId="18" fillId="35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18" xfId="0" applyNumberFormat="1" applyFont="1" applyFill="1" applyBorder="1" applyAlignment="1" applyProtection="1">
      <alignment horizontal="center" vertical="center" wrapText="1"/>
      <protection locked="0"/>
    </xf>
    <xf numFmtId="3" fontId="15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36" borderId="26" xfId="0" applyFont="1" applyFill="1" applyBorder="1" applyAlignment="1" applyProtection="1">
      <alignment vertical="center" textRotation="90"/>
      <protection locked="0"/>
    </xf>
    <xf numFmtId="1" fontId="15" fillId="37" borderId="26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27" xfId="0" applyNumberFormat="1" applyFont="1" applyBorder="1" applyAlignment="1" applyProtection="1">
      <alignment horizontal="center" vertical="center" wrapText="1"/>
      <protection locked="0"/>
    </xf>
    <xf numFmtId="168" fontId="15" fillId="38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38" borderId="27" xfId="0" applyFont="1" applyFill="1" applyBorder="1" applyAlignment="1" applyProtection="1">
      <alignment horizontal="center" vertical="center" wrapText="1"/>
      <protection locked="0"/>
    </xf>
    <xf numFmtId="0" fontId="18" fillId="39" borderId="27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vertical="center"/>
      <protection/>
    </xf>
    <xf numFmtId="3" fontId="15" fillId="0" borderId="28" xfId="0" applyNumberFormat="1" applyFont="1" applyBorder="1" applyAlignment="1" applyProtection="1">
      <alignment horizontal="center" vertical="center" wrapText="1"/>
      <protection locked="0"/>
    </xf>
    <xf numFmtId="3" fontId="15" fillId="0" borderId="29" xfId="0" applyNumberFormat="1" applyFont="1" applyBorder="1" applyAlignment="1" applyProtection="1">
      <alignment horizontal="center" vertical="center" wrapText="1"/>
      <protection locked="0"/>
    </xf>
    <xf numFmtId="3" fontId="15" fillId="38" borderId="30" xfId="0" applyNumberFormat="1" applyFont="1" applyFill="1" applyBorder="1" applyAlignment="1" applyProtection="1">
      <alignment horizontal="center" vertical="center"/>
      <protection locked="0"/>
    </xf>
    <xf numFmtId="10" fontId="15" fillId="0" borderId="28" xfId="0" applyNumberFormat="1" applyFont="1" applyFill="1" applyBorder="1" applyAlignment="1" applyProtection="1">
      <alignment horizontal="center" vertical="center"/>
      <protection locked="0"/>
    </xf>
    <xf numFmtId="10" fontId="15" fillId="0" borderId="21" xfId="0" applyNumberFormat="1" applyFont="1" applyFill="1" applyBorder="1" applyAlignment="1" applyProtection="1">
      <alignment horizontal="center" vertical="center"/>
      <protection locked="0"/>
    </xf>
    <xf numFmtId="10" fontId="15" fillId="36" borderId="31" xfId="0" applyNumberFormat="1" applyFont="1" applyFill="1" applyBorder="1" applyAlignment="1" applyProtection="1">
      <alignment horizontal="center" vertical="center"/>
      <protection locked="0"/>
    </xf>
    <xf numFmtId="10" fontId="18" fillId="39" borderId="32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vertical="center"/>
      <protection/>
    </xf>
    <xf numFmtId="3" fontId="15" fillId="0" borderId="33" xfId="0" applyNumberFormat="1" applyFont="1" applyBorder="1" applyAlignment="1" applyProtection="1">
      <alignment horizontal="center" vertical="center" wrapText="1"/>
      <protection locked="0"/>
    </xf>
    <xf numFmtId="3" fontId="15" fillId="0" borderId="34" xfId="0" applyNumberFormat="1" applyFont="1" applyBorder="1" applyAlignment="1" applyProtection="1">
      <alignment horizontal="center" vertical="center" wrapText="1"/>
      <protection locked="0"/>
    </xf>
    <xf numFmtId="3" fontId="15" fillId="38" borderId="35" xfId="0" applyNumberFormat="1" applyFont="1" applyFill="1" applyBorder="1" applyAlignment="1" applyProtection="1">
      <alignment horizontal="center" vertical="center"/>
      <protection locked="0"/>
    </xf>
    <xf numFmtId="10" fontId="15" fillId="0" borderId="33" xfId="0" applyNumberFormat="1" applyFont="1" applyFill="1" applyBorder="1" applyAlignment="1" applyProtection="1">
      <alignment horizontal="center" vertical="center"/>
      <protection locked="0"/>
    </xf>
    <xf numFmtId="10" fontId="15" fillId="0" borderId="25" xfId="0" applyNumberFormat="1" applyFont="1" applyFill="1" applyBorder="1" applyAlignment="1" applyProtection="1">
      <alignment horizontal="center" vertical="center"/>
      <protection locked="0"/>
    </xf>
    <xf numFmtId="10" fontId="15" fillId="0" borderId="17" xfId="0" applyNumberFormat="1" applyFont="1" applyFill="1" applyBorder="1" applyAlignment="1" applyProtection="1">
      <alignment horizontal="center" vertical="center"/>
      <protection locked="0"/>
    </xf>
    <xf numFmtId="10" fontId="15" fillId="36" borderId="36" xfId="0" applyNumberFormat="1" applyFont="1" applyFill="1" applyBorder="1" applyAlignment="1" applyProtection="1">
      <alignment horizontal="center" vertical="center"/>
      <protection locked="0"/>
    </xf>
    <xf numFmtId="10" fontId="18" fillId="39" borderId="36" xfId="0" applyNumberFormat="1" applyFont="1" applyFill="1" applyBorder="1" applyAlignment="1" applyProtection="1">
      <alignment horizontal="center" vertical="center"/>
      <protection locked="0"/>
    </xf>
    <xf numFmtId="168" fontId="15" fillId="0" borderId="37" xfId="0" applyNumberFormat="1" applyFont="1" applyBorder="1" applyAlignment="1" applyProtection="1">
      <alignment horizontal="center" vertical="center" wrapText="1"/>
      <protection locked="0"/>
    </xf>
    <xf numFmtId="168" fontId="15" fillId="38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39" borderId="0" xfId="0" applyFont="1" applyFill="1" applyAlignment="1" applyProtection="1">
      <alignment vertical="center"/>
      <protection locked="0"/>
    </xf>
    <xf numFmtId="3" fontId="15" fillId="38" borderId="21" xfId="0" applyNumberFormat="1" applyFont="1" applyFill="1" applyBorder="1" applyAlignment="1" applyProtection="1">
      <alignment horizontal="center" vertical="center"/>
      <protection locked="0"/>
    </xf>
    <xf numFmtId="3" fontId="15" fillId="38" borderId="25" xfId="0" applyNumberFormat="1" applyFont="1" applyFill="1" applyBorder="1" applyAlignment="1" applyProtection="1">
      <alignment horizontal="center" vertical="center"/>
      <protection locked="0"/>
    </xf>
    <xf numFmtId="10" fontId="15" fillId="0" borderId="38" xfId="0" applyNumberFormat="1" applyFont="1" applyFill="1" applyBorder="1" applyAlignment="1" applyProtection="1">
      <alignment horizontal="center" vertical="center"/>
      <protection locked="0"/>
    </xf>
    <xf numFmtId="10" fontId="15" fillId="0" borderId="26" xfId="0" applyNumberFormat="1" applyFont="1" applyFill="1" applyBorder="1" applyAlignment="1" applyProtection="1">
      <alignment horizontal="center" vertical="center"/>
      <protection locked="0"/>
    </xf>
    <xf numFmtId="10" fontId="18" fillId="39" borderId="39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vertical="center" textRotation="90"/>
      <protection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10" fontId="15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33" borderId="20" xfId="0" applyNumberFormat="1" applyFont="1" applyFill="1" applyBorder="1" applyAlignment="1" applyProtection="1">
      <alignment horizontal="center" vertical="center"/>
      <protection locked="0"/>
    </xf>
    <xf numFmtId="3" fontId="15" fillId="34" borderId="20" xfId="0" applyNumberFormat="1" applyFont="1" applyFill="1" applyBorder="1" applyAlignment="1" applyProtection="1">
      <alignment horizontal="center" vertical="center"/>
      <protection locked="0"/>
    </xf>
    <xf numFmtId="4" fontId="15" fillId="33" borderId="21" xfId="0" applyNumberFormat="1" applyFont="1" applyFill="1" applyBorder="1" applyAlignment="1" applyProtection="1">
      <alignment horizontal="center" vertical="center"/>
      <protection/>
    </xf>
    <xf numFmtId="3" fontId="15" fillId="33" borderId="23" xfId="0" applyNumberFormat="1" applyFont="1" applyFill="1" applyBorder="1" applyAlignment="1" applyProtection="1">
      <alignment horizontal="center" vertical="center"/>
      <protection locked="0"/>
    </xf>
    <xf numFmtId="3" fontId="15" fillId="34" borderId="23" xfId="0" applyNumberFormat="1" applyFont="1" applyFill="1" applyBorder="1" applyAlignment="1" applyProtection="1">
      <alignment horizontal="center" vertical="center"/>
      <protection locked="0"/>
    </xf>
    <xf numFmtId="4" fontId="15" fillId="33" borderId="40" xfId="0" applyNumberFormat="1" applyFont="1" applyFill="1" applyBorder="1" applyAlignment="1" applyProtection="1">
      <alignment horizontal="center" vertical="center"/>
      <protection/>
    </xf>
    <xf numFmtId="3" fontId="15" fillId="33" borderId="38" xfId="0" applyNumberFormat="1" applyFont="1" applyFill="1" applyBorder="1" applyAlignment="1" applyProtection="1">
      <alignment horizontal="center" vertical="center"/>
      <protection locked="0"/>
    </xf>
    <xf numFmtId="3" fontId="15" fillId="34" borderId="38" xfId="0" applyNumberFormat="1" applyFont="1" applyFill="1" applyBorder="1" applyAlignment="1" applyProtection="1">
      <alignment horizontal="center" vertical="center"/>
      <protection locked="0"/>
    </xf>
    <xf numFmtId="3" fontId="15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15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09" fillId="37" borderId="41" xfId="0" applyNumberFormat="1" applyFont="1" applyFill="1" applyBorder="1" applyAlignment="1" applyProtection="1">
      <alignment horizontal="center" vertical="center"/>
      <protection locked="0"/>
    </xf>
    <xf numFmtId="166" fontId="109" fillId="37" borderId="41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 wrapText="1"/>
    </xf>
    <xf numFmtId="0" fontId="110" fillId="40" borderId="0" xfId="0" applyFont="1" applyFill="1" applyAlignment="1" quotePrefix="1">
      <alignment horizontal="center" wrapText="1"/>
    </xf>
    <xf numFmtId="10" fontId="0" fillId="0" borderId="0" xfId="56" applyNumberFormat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41" borderId="42" xfId="0" applyFont="1" applyFill="1" applyBorder="1" applyAlignment="1" applyProtection="1">
      <alignment vertical="center"/>
      <protection/>
    </xf>
    <xf numFmtId="0" fontId="12" fillId="41" borderId="43" xfId="0" applyFont="1" applyFill="1" applyBorder="1" applyAlignment="1" applyProtection="1">
      <alignment vertical="center"/>
      <protection/>
    </xf>
    <xf numFmtId="0" fontId="6" fillId="41" borderId="43" xfId="0" applyFont="1" applyFill="1" applyBorder="1" applyAlignment="1" applyProtection="1">
      <alignment vertical="center"/>
      <protection/>
    </xf>
    <xf numFmtId="0" fontId="48" fillId="41" borderId="43" xfId="0" applyFont="1" applyFill="1" applyBorder="1" applyAlignment="1" applyProtection="1">
      <alignment vertical="center"/>
      <protection/>
    </xf>
    <xf numFmtId="0" fontId="1" fillId="41" borderId="43" xfId="0" applyFont="1" applyFill="1" applyBorder="1" applyAlignment="1" applyProtection="1">
      <alignment vertical="center"/>
      <protection/>
    </xf>
    <xf numFmtId="0" fontId="1" fillId="41" borderId="44" xfId="0" applyFont="1" applyFill="1" applyBorder="1" applyAlignment="1" applyProtection="1">
      <alignment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15" fillId="35" borderId="47" xfId="0" applyNumberFormat="1" applyFont="1" applyFill="1" applyBorder="1" applyAlignment="1" applyProtection="1">
      <alignment horizontal="right"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166" fontId="15" fillId="0" borderId="4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" fontId="15" fillId="35" borderId="47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111" fillId="0" borderId="49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vertical="center"/>
      <protection/>
    </xf>
    <xf numFmtId="166" fontId="1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46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66" fontId="15" fillId="35" borderId="47" xfId="0" applyNumberFormat="1" applyFont="1" applyFill="1" applyBorder="1" applyAlignment="1" applyProtection="1">
      <alignment horizontal="center" vertical="center"/>
      <protection/>
    </xf>
    <xf numFmtId="9" fontId="15" fillId="35" borderId="47" xfId="0" applyNumberFormat="1" applyFont="1" applyFill="1" applyBorder="1" applyAlignment="1" applyProtection="1">
      <alignment horizontal="center" vertical="center"/>
      <protection/>
    </xf>
    <xf numFmtId="9" fontId="6" fillId="0" borderId="0" xfId="0" applyNumberFormat="1" applyFont="1" applyBorder="1" applyAlignment="1" applyProtection="1">
      <alignment horizontal="center" vertical="center"/>
      <protection/>
    </xf>
    <xf numFmtId="2" fontId="15" fillId="35" borderId="4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66" fontId="18" fillId="35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 wrapText="1"/>
      <protection/>
    </xf>
    <xf numFmtId="0" fontId="6" fillId="0" borderId="49" xfId="0" applyFont="1" applyFill="1" applyBorder="1" applyAlignment="1" applyProtection="1">
      <alignment horizontal="right" vertical="center"/>
      <protection/>
    </xf>
    <xf numFmtId="3" fontId="15" fillId="0" borderId="49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166" fontId="15" fillId="0" borderId="49" xfId="0" applyNumberFormat="1" applyFont="1" applyFill="1" applyBorder="1" applyAlignment="1" applyProtection="1">
      <alignment vertical="center"/>
      <protection/>
    </xf>
    <xf numFmtId="10" fontId="15" fillId="0" borderId="49" xfId="0" applyNumberFormat="1" applyFont="1" applyFill="1" applyBorder="1" applyAlignment="1" applyProtection="1">
      <alignment vertical="center"/>
      <protection/>
    </xf>
    <xf numFmtId="0" fontId="1" fillId="0" borderId="49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1" fillId="42" borderId="42" xfId="0" applyFont="1" applyFill="1" applyBorder="1" applyAlignment="1" applyProtection="1">
      <alignment vertical="center"/>
      <protection/>
    </xf>
    <xf numFmtId="0" fontId="12" fillId="42" borderId="43" xfId="0" applyFont="1" applyFill="1" applyBorder="1" applyAlignment="1" applyProtection="1">
      <alignment vertical="center"/>
      <protection/>
    </xf>
    <xf numFmtId="0" fontId="6" fillId="42" borderId="43" xfId="0" applyFont="1" applyFill="1" applyBorder="1" applyAlignment="1" applyProtection="1">
      <alignment vertical="center"/>
      <protection/>
    </xf>
    <xf numFmtId="0" fontId="1" fillId="2" borderId="43" xfId="0" applyFont="1" applyFill="1" applyBorder="1" applyAlignment="1" applyProtection="1">
      <alignment vertical="center"/>
      <protection/>
    </xf>
    <xf numFmtId="0" fontId="1" fillId="2" borderId="4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9" fillId="0" borderId="43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56" fillId="42" borderId="42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166" fontId="18" fillId="35" borderId="5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4" fontId="53" fillId="35" borderId="5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54" fillId="35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50" fillId="42" borderId="4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horizontal="center" vertical="center" textRotation="90"/>
      <protection locked="0"/>
    </xf>
    <xf numFmtId="49" fontId="18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0" fillId="36" borderId="37" xfId="0" applyFont="1" applyFill="1" applyBorder="1" applyAlignment="1" applyProtection="1">
      <alignment horizontal="center" vertical="center" wrapText="1"/>
      <protection locked="0"/>
    </xf>
    <xf numFmtId="49" fontId="28" fillId="0" borderId="52" xfId="0" applyNumberFormat="1" applyFont="1" applyBorder="1" applyAlignment="1" applyProtection="1">
      <alignment horizontal="center" vertical="center" wrapText="1"/>
      <protection locked="0"/>
    </xf>
    <xf numFmtId="49" fontId="28" fillId="0" borderId="27" xfId="0" applyNumberFormat="1" applyFont="1" applyBorder="1" applyAlignment="1" applyProtection="1">
      <alignment horizontal="center" vertical="center" wrapText="1"/>
      <protection locked="0"/>
    </xf>
    <xf numFmtId="0" fontId="40" fillId="36" borderId="27" xfId="0" applyFont="1" applyFill="1" applyBorder="1" applyAlignment="1" applyProtection="1">
      <alignment horizontal="center" vertical="center" wrapText="1"/>
      <protection locked="0"/>
    </xf>
    <xf numFmtId="0" fontId="38" fillId="0" borderId="53" xfId="0" applyFont="1" applyBorder="1" applyAlignment="1" applyProtection="1">
      <alignment horizontal="left" vertical="center" wrapText="1"/>
      <protection locked="0"/>
    </xf>
    <xf numFmtId="49" fontId="18" fillId="0" borderId="21" xfId="0" applyNumberFormat="1" applyFont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9" fillId="43" borderId="54" xfId="0" applyFont="1" applyFill="1" applyBorder="1" applyAlignment="1" applyProtection="1">
      <alignment horizontal="center" vertical="center" wrapText="1"/>
      <protection locked="0"/>
    </xf>
    <xf numFmtId="0" fontId="22" fillId="43" borderId="54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30" fillId="0" borderId="5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66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1" fontId="15" fillId="0" borderId="0" xfId="0" applyNumberFormat="1" applyFont="1" applyAlignment="1" applyProtection="1">
      <alignment vertical="center"/>
      <protection/>
    </xf>
    <xf numFmtId="166" fontId="15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166" fontId="18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1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vertical="center"/>
      <protection/>
    </xf>
    <xf numFmtId="4" fontId="15" fillId="35" borderId="56" xfId="0" applyNumberFormat="1" applyFont="1" applyFill="1" applyBorder="1" applyAlignment="1" applyProtection="1">
      <alignment horizontal="center" vertical="center"/>
      <protection/>
    </xf>
    <xf numFmtId="0" fontId="113" fillId="44" borderId="0" xfId="0" applyFont="1" applyFill="1" applyAlignment="1">
      <alignment horizontal="center" vertical="center" wrapText="1"/>
    </xf>
    <xf numFmtId="0" fontId="113" fillId="7" borderId="0" xfId="0" applyFont="1" applyFill="1" applyAlignment="1">
      <alignment horizontal="center" vertical="center" wrapText="1"/>
    </xf>
    <xf numFmtId="0" fontId="113" fillId="5" borderId="0" xfId="0" applyFont="1" applyFill="1" applyAlignment="1">
      <alignment horizontal="center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Pourcentage 2" xfId="57"/>
    <cellStyle name="Pourcentage 3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E5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EFEFEF"/>
      <rgbColor rgb="00FFFFF8"/>
      <rgbColor rgb="0099CCFF"/>
      <rgbColor rgb="00FF99CC"/>
      <rgbColor rgb="00CC99FF"/>
      <rgbColor rgb="00F7F7F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7</xdr:row>
      <xdr:rowOff>180975</xdr:rowOff>
    </xdr:from>
    <xdr:to>
      <xdr:col>9</xdr:col>
      <xdr:colOff>1257300</xdr:colOff>
      <xdr:row>10</xdr:row>
      <xdr:rowOff>0</xdr:rowOff>
    </xdr:to>
    <xdr:sp>
      <xdr:nvSpPr>
        <xdr:cNvPr id="1" name="Bulle narrative : rectangle 11"/>
        <xdr:cNvSpPr>
          <a:spLocks/>
        </xdr:cNvSpPr>
      </xdr:nvSpPr>
      <xdr:spPr>
        <a:xfrm>
          <a:off x="5143500" y="2209800"/>
          <a:ext cx="2619375" cy="733425"/>
        </a:xfrm>
        <a:prstGeom prst="wedgeRectCallout">
          <a:avLst>
            <a:gd name="adj1" fmla="val -64564"/>
            <a:gd name="adj2" fmla="val 44745"/>
          </a:avLst>
        </a:prstGeom>
        <a:solidFill>
          <a:srgbClr val="9DC3E6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limite de 50% du nombre d’heures annuelles d’ouverture du service au public
</a:t>
          </a:r>
          <a:r>
            <a:rPr lang="en-US" cap="none" sz="1200" b="1" i="0" u="none" baseline="0">
              <a:solidFill>
                <a:srgbClr val="FFFFFF"/>
              </a:solidFill>
            </a:rPr>
            <a:t>i</a:t>
          </a:r>
          <a:r>
            <a:rPr lang="en-US" cap="none" sz="1050" b="0" i="0" u="none" baseline="0">
              <a:solidFill>
                <a:srgbClr val="FFFFFF"/>
              </a:solidFill>
            </a:rPr>
            <a:t> A mesurer par</a:t>
          </a:r>
          <a:r>
            <a:rPr lang="en-US" cap="none" sz="1050" b="0" i="0" u="none" baseline="0">
              <a:solidFill>
                <a:srgbClr val="FFFFFF"/>
              </a:solidFill>
            </a:rPr>
            <a:t> lieu d'implantation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685800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382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9525</xdr:rowOff>
    </xdr:from>
    <xdr:to>
      <xdr:col>9</xdr:col>
      <xdr:colOff>66675</xdr:colOff>
      <xdr:row>3</xdr:row>
      <xdr:rowOff>76200</xdr:rowOff>
    </xdr:to>
    <xdr:sp>
      <xdr:nvSpPr>
        <xdr:cNvPr id="3" name="Rectangle à coins arrondis 2"/>
        <xdr:cNvSpPr>
          <a:spLocks/>
        </xdr:cNvSpPr>
      </xdr:nvSpPr>
      <xdr:spPr>
        <a:xfrm>
          <a:off x="1771650" y="9525"/>
          <a:ext cx="4800600" cy="12382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Modalités de calcul 
</a:t>
          </a:r>
          <a:r>
            <a:rPr lang="en-US" cap="none" sz="2000" b="1" i="0" u="none" baseline="0">
              <a:solidFill>
                <a:srgbClr val="000000"/>
              </a:solidFill>
            </a:rPr>
            <a:t>de la prestation de service 2023 
</a:t>
          </a:r>
          <a:r>
            <a:rPr lang="en-US" cap="none" sz="400" b="1" i="0" u="none" baseline="0">
              <a:solidFill>
                <a:srgbClr val="003366"/>
              </a:solidFill>
            </a:rPr>
            <a:t>
</a:t>
          </a:r>
          <a:r>
            <a:rPr lang="en-US" cap="none" sz="2000" b="1" i="0" u="none" baseline="0">
              <a:solidFill>
                <a:srgbClr val="003366"/>
              </a:solidFill>
            </a:rPr>
            <a:t>Lieu Accueil Enfants Parents</a:t>
          </a:r>
        </a:p>
      </xdr:txBody>
    </xdr:sp>
    <xdr:clientData/>
  </xdr:twoCellAnchor>
  <xdr:twoCellAnchor>
    <xdr:from>
      <xdr:col>2</xdr:col>
      <xdr:colOff>76200</xdr:colOff>
      <xdr:row>42</xdr:row>
      <xdr:rowOff>57150</xdr:rowOff>
    </xdr:from>
    <xdr:to>
      <xdr:col>2</xdr:col>
      <xdr:colOff>295275</xdr:colOff>
      <xdr:row>43</xdr:row>
      <xdr:rowOff>228600</xdr:rowOff>
    </xdr:to>
    <xdr:sp>
      <xdr:nvSpPr>
        <xdr:cNvPr id="4" name="Accolade fermante 3"/>
        <xdr:cNvSpPr>
          <a:spLocks/>
        </xdr:cNvSpPr>
      </xdr:nvSpPr>
      <xdr:spPr>
        <a:xfrm>
          <a:off x="1562100" y="10515600"/>
          <a:ext cx="219075" cy="74295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19050</xdr:rowOff>
    </xdr:from>
    <xdr:to>
      <xdr:col>2</xdr:col>
      <xdr:colOff>266700</xdr:colOff>
      <xdr:row>48</xdr:row>
      <xdr:rowOff>209550</xdr:rowOff>
    </xdr:to>
    <xdr:sp>
      <xdr:nvSpPr>
        <xdr:cNvPr id="5" name="Accolade fermante 4"/>
        <xdr:cNvSpPr>
          <a:spLocks/>
        </xdr:cNvSpPr>
      </xdr:nvSpPr>
      <xdr:spPr>
        <a:xfrm>
          <a:off x="1590675" y="11753850"/>
          <a:ext cx="161925" cy="62865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52</xdr:row>
      <xdr:rowOff>28575</xdr:rowOff>
    </xdr:from>
    <xdr:to>
      <xdr:col>2</xdr:col>
      <xdr:colOff>257175</xdr:colOff>
      <xdr:row>53</xdr:row>
      <xdr:rowOff>219075</xdr:rowOff>
    </xdr:to>
    <xdr:sp>
      <xdr:nvSpPr>
        <xdr:cNvPr id="6" name="Accolade fermante 6"/>
        <xdr:cNvSpPr>
          <a:spLocks/>
        </xdr:cNvSpPr>
      </xdr:nvSpPr>
      <xdr:spPr>
        <a:xfrm>
          <a:off x="1581150" y="12915900"/>
          <a:ext cx="161925" cy="628650"/>
        </a:xfrm>
        <a:prstGeom prst="rightBrac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285750</xdr:colOff>
      <xdr:row>2</xdr:row>
      <xdr:rowOff>47625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382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238125</xdr:rowOff>
    </xdr:from>
    <xdr:to>
      <xdr:col>10</xdr:col>
      <xdr:colOff>561975</xdr:colOff>
      <xdr:row>7</xdr:row>
      <xdr:rowOff>666750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8753475" y="3067050"/>
          <a:ext cx="561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104775</xdr:rowOff>
    </xdr:from>
    <xdr:to>
      <xdr:col>6</xdr:col>
      <xdr:colOff>666750</xdr:colOff>
      <xdr:row>7</xdr:row>
      <xdr:rowOff>247650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5286375" y="2647950"/>
          <a:ext cx="561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showGridLines="0" tabSelected="1" zoomScaleSheetLayoutView="115" workbookViewId="0" topLeftCell="A1">
      <selection activeCell="D10" sqref="D10"/>
    </sheetView>
  </sheetViews>
  <sheetFormatPr defaultColWidth="11.421875" defaultRowHeight="12.75"/>
  <cols>
    <col min="1" max="1" width="2.7109375" style="1" customWidth="1"/>
    <col min="2" max="2" width="19.57421875" style="1" customWidth="1"/>
    <col min="3" max="3" width="5.00390625" style="1" customWidth="1"/>
    <col min="4" max="4" width="19.57421875" style="1" customWidth="1"/>
    <col min="5" max="5" width="5.00390625" style="1" customWidth="1"/>
    <col min="6" max="6" width="19.57421875" style="1" customWidth="1"/>
    <col min="7" max="7" width="3.28125" style="1" customWidth="1"/>
    <col min="8" max="8" width="19.57421875" style="1" customWidth="1"/>
    <col min="9" max="9" width="3.28125" style="1" customWidth="1"/>
    <col min="10" max="10" width="20.28125" style="1" customWidth="1"/>
    <col min="11" max="11" width="1.8515625" style="1" customWidth="1"/>
    <col min="12" max="16384" width="11.421875" style="1" customWidth="1"/>
  </cols>
  <sheetData>
    <row r="1" spans="1:11" ht="30.75" customHeight="1">
      <c r="A1" s="122"/>
      <c r="B1" s="212"/>
      <c r="C1" s="212"/>
      <c r="D1" s="212"/>
      <c r="E1" s="212"/>
      <c r="F1" s="212"/>
      <c r="G1" s="212"/>
      <c r="H1" s="212"/>
      <c r="I1" s="212"/>
      <c r="J1" s="212"/>
      <c r="K1" s="122"/>
    </row>
    <row r="2" spans="1:11" ht="24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2"/>
    </row>
    <row r="3" spans="1:11" ht="37.5" customHeight="1">
      <c r="A3" s="122"/>
      <c r="B3" s="213"/>
      <c r="C3" s="213"/>
      <c r="D3" s="213"/>
      <c r="E3" s="213"/>
      <c r="F3" s="213"/>
      <c r="G3" s="213"/>
      <c r="H3" s="213"/>
      <c r="I3" s="213"/>
      <c r="J3" s="213"/>
      <c r="K3" s="122"/>
    </row>
    <row r="4" spans="1:11" ht="11.25">
      <c r="A4" s="122"/>
      <c r="B4" s="125"/>
      <c r="C4" s="125"/>
      <c r="D4" s="125"/>
      <c r="E4" s="125"/>
      <c r="F4" s="125"/>
      <c r="G4" s="125"/>
      <c r="H4" s="125"/>
      <c r="I4" s="125"/>
      <c r="J4" s="125"/>
      <c r="K4" s="122"/>
    </row>
    <row r="5" spans="1:11" ht="11.25">
      <c r="A5" s="122"/>
      <c r="B5" s="125"/>
      <c r="C5" s="125"/>
      <c r="D5" s="125"/>
      <c r="E5" s="125"/>
      <c r="F5" s="125"/>
      <c r="G5" s="125"/>
      <c r="H5" s="125"/>
      <c r="I5" s="125"/>
      <c r="J5" s="125"/>
      <c r="K5" s="122"/>
    </row>
    <row r="6" spans="1:11" ht="26.25" thickBot="1">
      <c r="A6" s="214" t="s">
        <v>0</v>
      </c>
      <c r="B6" s="214"/>
      <c r="C6" s="214"/>
      <c r="D6" s="214"/>
      <c r="E6" s="214"/>
      <c r="F6" s="214"/>
      <c r="G6" s="214"/>
      <c r="H6" s="214"/>
      <c r="I6" s="214"/>
      <c r="J6" s="214"/>
      <c r="K6" s="122"/>
    </row>
    <row r="7" spans="1:11" s="2" customFormat="1" ht="18.75">
      <c r="A7" s="127" t="s">
        <v>1</v>
      </c>
      <c r="B7" s="128" t="s">
        <v>73</v>
      </c>
      <c r="C7" s="129"/>
      <c r="D7" s="129"/>
      <c r="E7" s="130"/>
      <c r="F7" s="129"/>
      <c r="G7" s="129"/>
      <c r="H7" s="129"/>
      <c r="I7" s="129"/>
      <c r="J7" s="131"/>
      <c r="K7" s="132"/>
    </row>
    <row r="8" spans="1:11" ht="18.75" customHeight="1">
      <c r="A8" s="133"/>
      <c r="B8" s="126"/>
      <c r="C8" s="126"/>
      <c r="D8" s="126"/>
      <c r="E8" s="126"/>
      <c r="F8" s="126"/>
      <c r="G8" s="126"/>
      <c r="H8" s="126"/>
      <c r="I8" s="126"/>
      <c r="J8" s="126"/>
      <c r="K8" s="134"/>
    </row>
    <row r="9" spans="1:11" ht="33" customHeight="1">
      <c r="A9" s="133"/>
      <c r="B9" s="135" t="s">
        <v>55</v>
      </c>
      <c r="C9" s="136"/>
      <c r="D9" s="135" t="s">
        <v>51</v>
      </c>
      <c r="E9" s="137"/>
      <c r="F9" s="135" t="s">
        <v>52</v>
      </c>
      <c r="G9" s="137"/>
      <c r="H9" s="215"/>
      <c r="I9" s="126"/>
      <c r="J9" s="126"/>
      <c r="K9" s="134"/>
    </row>
    <row r="10" spans="1:11" ht="20.25" customHeight="1" thickBot="1">
      <c r="A10" s="133"/>
      <c r="B10" s="117"/>
      <c r="C10" s="138"/>
      <c r="D10" s="117"/>
      <c r="E10" s="138"/>
      <c r="F10" s="164">
        <f>B10*50/100</f>
        <v>0</v>
      </c>
      <c r="G10" s="126"/>
      <c r="H10" s="215"/>
      <c r="I10" s="126"/>
      <c r="J10" s="126"/>
      <c r="K10" s="134"/>
    </row>
    <row r="11" spans="1:11" ht="18" customHeight="1">
      <c r="A11" s="133"/>
      <c r="B11" s="135"/>
      <c r="C11" s="136"/>
      <c r="D11" s="135"/>
      <c r="E11" s="135"/>
      <c r="F11" s="135"/>
      <c r="G11" s="126"/>
      <c r="H11" s="135"/>
      <c r="I11" s="126"/>
      <c r="J11" s="126"/>
      <c r="K11" s="134"/>
    </row>
    <row r="12" spans="1:11" s="2" customFormat="1" ht="20.25" customHeight="1">
      <c r="A12" s="140"/>
      <c r="B12" s="210" t="s">
        <v>62</v>
      </c>
      <c r="C12" s="210"/>
      <c r="D12" s="210"/>
      <c r="E12" s="210"/>
      <c r="F12" s="210"/>
      <c r="G12" s="210"/>
      <c r="H12" s="210"/>
      <c r="I12" s="141"/>
      <c r="J12" s="258" t="str">
        <f>IF(D10&gt;F10,F10," ")</f>
        <v> </v>
      </c>
      <c r="K12" s="142"/>
    </row>
    <row r="13" spans="1:11" s="2" customFormat="1" ht="20.25" customHeight="1">
      <c r="A13" s="140"/>
      <c r="B13" s="210"/>
      <c r="C13" s="210"/>
      <c r="D13" s="210"/>
      <c r="E13" s="210"/>
      <c r="F13" s="210"/>
      <c r="G13" s="210"/>
      <c r="H13" s="210"/>
      <c r="I13" s="141"/>
      <c r="J13" s="239"/>
      <c r="K13" s="142"/>
    </row>
    <row r="14" spans="1:11" s="2" customFormat="1" ht="20.25" customHeight="1">
      <c r="A14" s="140"/>
      <c r="B14" s="210" t="s">
        <v>63</v>
      </c>
      <c r="C14" s="210"/>
      <c r="D14" s="210"/>
      <c r="E14" s="210"/>
      <c r="F14" s="210"/>
      <c r="G14" s="210"/>
      <c r="H14" s="210"/>
      <c r="I14" s="143"/>
      <c r="J14" s="258">
        <f>IF(D10&lt;=F10,D10," ")</f>
        <v>0</v>
      </c>
      <c r="K14" s="142"/>
    </row>
    <row r="15" spans="1:11" s="2" customFormat="1" ht="20.25" customHeight="1">
      <c r="A15" s="140"/>
      <c r="B15" s="210"/>
      <c r="C15" s="210"/>
      <c r="D15" s="210"/>
      <c r="E15" s="210"/>
      <c r="F15" s="210"/>
      <c r="G15" s="210"/>
      <c r="H15" s="210"/>
      <c r="I15" s="143"/>
      <c r="J15" s="239"/>
      <c r="K15" s="142"/>
    </row>
    <row r="16" spans="1:11" ht="33" customHeight="1">
      <c r="A16" s="133"/>
      <c r="B16" s="135" t="s">
        <v>55</v>
      </c>
      <c r="C16" s="144"/>
      <c r="D16" s="135" t="s">
        <v>54</v>
      </c>
      <c r="E16" s="137"/>
      <c r="F16" s="135" t="s">
        <v>53</v>
      </c>
      <c r="G16" s="137"/>
      <c r="H16" s="137"/>
      <c r="I16" s="126"/>
      <c r="J16" s="126"/>
      <c r="K16" s="134"/>
    </row>
    <row r="17" spans="1:11" ht="20.25" customHeight="1">
      <c r="A17" s="133"/>
      <c r="B17" s="145">
        <f>B10</f>
        <v>0</v>
      </c>
      <c r="C17" s="138" t="s">
        <v>60</v>
      </c>
      <c r="D17" s="145">
        <f>IF($D$10&gt;F10,$J$12,$J$14)</f>
        <v>0</v>
      </c>
      <c r="E17" s="138" t="s">
        <v>5</v>
      </c>
      <c r="F17" s="145">
        <f>B17+D17</f>
        <v>0</v>
      </c>
      <c r="G17" s="126"/>
      <c r="H17" s="137"/>
      <c r="I17" s="126"/>
      <c r="J17" s="126"/>
      <c r="K17" s="134"/>
    </row>
    <row r="18" spans="1:11" ht="12.75" customHeight="1" thickBot="1">
      <c r="A18" s="146"/>
      <c r="B18" s="147"/>
      <c r="C18" s="147"/>
      <c r="D18" s="147"/>
      <c r="E18" s="148"/>
      <c r="F18" s="148"/>
      <c r="G18" s="148"/>
      <c r="H18" s="148"/>
      <c r="I18" s="148"/>
      <c r="J18" s="148"/>
      <c r="K18" s="149"/>
    </row>
    <row r="19" spans="1:11" ht="17.25" customHeight="1" thickBo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2"/>
    </row>
    <row r="20" spans="1:11" s="2" customFormat="1" ht="18.75">
      <c r="A20" s="127" t="s">
        <v>12</v>
      </c>
      <c r="B20" s="128" t="s">
        <v>2</v>
      </c>
      <c r="C20" s="129"/>
      <c r="D20" s="129"/>
      <c r="E20" s="129"/>
      <c r="F20" s="129"/>
      <c r="G20" s="129"/>
      <c r="H20" s="129"/>
      <c r="I20" s="129"/>
      <c r="J20" s="131"/>
      <c r="K20" s="132"/>
    </row>
    <row r="21" spans="1:11" s="2" customFormat="1" ht="12">
      <c r="A21" s="140"/>
      <c r="B21" s="150"/>
      <c r="C21" s="150"/>
      <c r="D21" s="150"/>
      <c r="E21" s="150"/>
      <c r="F21" s="150"/>
      <c r="G21" s="151"/>
      <c r="H21" s="151"/>
      <c r="I21" s="151"/>
      <c r="J21" s="152"/>
      <c r="K21" s="153"/>
    </row>
    <row r="22" spans="1:11" s="2" customFormat="1" ht="33" customHeight="1">
      <c r="A22" s="140"/>
      <c r="B22" s="135" t="s">
        <v>80</v>
      </c>
      <c r="C22" s="136"/>
      <c r="D22" s="135" t="s">
        <v>66</v>
      </c>
      <c r="E22" s="136"/>
      <c r="F22" s="136" t="s">
        <v>3</v>
      </c>
      <c r="G22" s="151"/>
      <c r="H22" s="154"/>
      <c r="I22" s="154"/>
      <c r="J22" s="152"/>
      <c r="K22" s="153"/>
    </row>
    <row r="23" spans="1:11" s="2" customFormat="1" ht="20.25" customHeight="1" thickBot="1">
      <c r="A23" s="140"/>
      <c r="B23" s="118"/>
      <c r="C23" s="138" t="s">
        <v>4</v>
      </c>
      <c r="D23" s="145">
        <f>F17</f>
        <v>0</v>
      </c>
      <c r="E23" s="138" t="s">
        <v>5</v>
      </c>
      <c r="F23" s="139" t="e">
        <f>B23/D23</f>
        <v>#DIV/0!</v>
      </c>
      <c r="G23" s="143"/>
      <c r="H23" s="154"/>
      <c r="I23" s="155"/>
      <c r="J23" s="152"/>
      <c r="K23" s="153"/>
    </row>
    <row r="24" spans="1:11" s="3" customFormat="1" ht="21.75" customHeight="1">
      <c r="A24" s="156"/>
      <c r="B24" s="157"/>
      <c r="C24" s="158"/>
      <c r="D24" s="159"/>
      <c r="E24" s="158"/>
      <c r="F24" s="157"/>
      <c r="G24" s="155"/>
      <c r="H24" s="154"/>
      <c r="I24" s="155"/>
      <c r="J24" s="160"/>
      <c r="K24" s="161"/>
    </row>
    <row r="25" spans="1:11" s="2" customFormat="1" ht="13.5" customHeight="1">
      <c r="A25" s="140"/>
      <c r="B25" s="162" t="s">
        <v>6</v>
      </c>
      <c r="C25" s="143"/>
      <c r="D25" s="151"/>
      <c r="E25" s="143"/>
      <c r="F25" s="151"/>
      <c r="G25" s="143"/>
      <c r="H25" s="151"/>
      <c r="I25" s="143"/>
      <c r="J25" s="152"/>
      <c r="K25" s="153"/>
    </row>
    <row r="26" spans="1:11" s="2" customFormat="1" ht="21.75" customHeight="1">
      <c r="A26" s="140"/>
      <c r="B26" s="163" t="s">
        <v>3</v>
      </c>
      <c r="C26" s="163"/>
      <c r="D26" s="163" t="s">
        <v>7</v>
      </c>
      <c r="E26" s="163"/>
      <c r="F26" s="163" t="s">
        <v>8</v>
      </c>
      <c r="G26" s="143"/>
      <c r="H26" s="151"/>
      <c r="I26" s="143"/>
      <c r="J26" s="152"/>
      <c r="K26" s="153"/>
    </row>
    <row r="27" spans="1:11" s="2" customFormat="1" ht="20.25" customHeight="1">
      <c r="A27" s="140"/>
      <c r="B27" s="164" t="e">
        <f>IF(F23&gt;84.07," ",F23)</f>
        <v>#DIV/0!</v>
      </c>
      <c r="C27" s="138" t="s">
        <v>9</v>
      </c>
      <c r="D27" s="165">
        <v>0.3</v>
      </c>
      <c r="E27" s="138" t="s">
        <v>5</v>
      </c>
      <c r="F27" s="139" t="e">
        <f>IF(B27=" "," ",B27*D27)</f>
        <v>#DIV/0!</v>
      </c>
      <c r="G27" s="143"/>
      <c r="H27" s="154"/>
      <c r="I27" s="143"/>
      <c r="J27" s="152"/>
      <c r="K27" s="153"/>
    </row>
    <row r="28" spans="1:11" s="2" customFormat="1" ht="21.75" customHeight="1">
      <c r="A28" s="140"/>
      <c r="B28" s="166"/>
      <c r="C28" s="143"/>
      <c r="D28" s="151"/>
      <c r="E28" s="151"/>
      <c r="F28" s="151"/>
      <c r="G28" s="143"/>
      <c r="H28" s="151"/>
      <c r="I28" s="143"/>
      <c r="J28" s="152"/>
      <c r="K28" s="153"/>
    </row>
    <row r="29" spans="1:12" s="2" customFormat="1" ht="13.5" customHeight="1">
      <c r="A29" s="140"/>
      <c r="B29" s="162" t="s">
        <v>10</v>
      </c>
      <c r="C29" s="143"/>
      <c r="D29" s="151"/>
      <c r="E29" s="143"/>
      <c r="F29" s="151"/>
      <c r="G29" s="143"/>
      <c r="H29" s="151"/>
      <c r="I29" s="143"/>
      <c r="J29" s="152"/>
      <c r="K29" s="153"/>
      <c r="L29" s="4"/>
    </row>
    <row r="30" spans="1:11" s="2" customFormat="1" ht="21.75" customHeight="1">
      <c r="A30" s="140"/>
      <c r="B30" s="163" t="s">
        <v>11</v>
      </c>
      <c r="C30" s="163"/>
      <c r="D30" s="163" t="s">
        <v>7</v>
      </c>
      <c r="E30" s="163"/>
      <c r="F30" s="163" t="s">
        <v>8</v>
      </c>
      <c r="G30" s="143"/>
      <c r="H30" s="151"/>
      <c r="I30" s="143"/>
      <c r="J30" s="152"/>
      <c r="K30" s="153"/>
    </row>
    <row r="31" spans="1:11" s="2" customFormat="1" ht="20.25" customHeight="1">
      <c r="A31" s="140"/>
      <c r="B31" s="167" t="e">
        <f>IF(F23&lt;84.07," ",84.07)</f>
        <v>#DIV/0!</v>
      </c>
      <c r="C31" s="138" t="s">
        <v>9</v>
      </c>
      <c r="D31" s="165">
        <v>0.3</v>
      </c>
      <c r="E31" s="138" t="s">
        <v>5</v>
      </c>
      <c r="F31" s="139" t="e">
        <f>IF(B31=" "," ",25.22)</f>
        <v>#DIV/0!</v>
      </c>
      <c r="G31" s="143"/>
      <c r="H31" s="168"/>
      <c r="I31" s="169"/>
      <c r="J31" s="152"/>
      <c r="K31" s="153"/>
    </row>
    <row r="32" spans="1:11" s="2" customFormat="1" ht="12" thickBot="1">
      <c r="A32" s="170"/>
      <c r="B32" s="171"/>
      <c r="C32" s="172"/>
      <c r="D32" s="171"/>
      <c r="E32" s="172"/>
      <c r="F32" s="171"/>
      <c r="G32" s="172"/>
      <c r="H32" s="171"/>
      <c r="I32" s="172"/>
      <c r="J32" s="171"/>
      <c r="K32" s="173"/>
    </row>
    <row r="33" spans="1:11" s="2" customFormat="1" ht="16.5" customHeight="1" thickBot="1">
      <c r="A33" s="152"/>
      <c r="B33" s="152"/>
      <c r="C33" s="174"/>
      <c r="D33" s="152"/>
      <c r="E33" s="174"/>
      <c r="F33" s="152"/>
      <c r="G33" s="174"/>
      <c r="H33" s="152"/>
      <c r="I33" s="174"/>
      <c r="J33" s="152"/>
      <c r="K33" s="175"/>
    </row>
    <row r="34" spans="1:11" s="5" customFormat="1" ht="18.75">
      <c r="A34" s="127" t="s">
        <v>15</v>
      </c>
      <c r="B34" s="128" t="s">
        <v>50</v>
      </c>
      <c r="C34" s="129"/>
      <c r="D34" s="129"/>
      <c r="E34" s="129"/>
      <c r="F34" s="129"/>
      <c r="G34" s="129"/>
      <c r="H34" s="129"/>
      <c r="I34" s="129"/>
      <c r="J34" s="131"/>
      <c r="K34" s="132"/>
    </row>
    <row r="35" spans="1:11" s="2" customFormat="1" ht="9" customHeight="1">
      <c r="A35" s="140"/>
      <c r="B35" s="151"/>
      <c r="C35" s="143"/>
      <c r="D35" s="151"/>
      <c r="E35" s="143"/>
      <c r="F35" s="151"/>
      <c r="G35" s="143"/>
      <c r="H35" s="151"/>
      <c r="I35" s="143"/>
      <c r="J35" s="152"/>
      <c r="K35" s="153"/>
    </row>
    <row r="36" spans="1:11" s="2" customFormat="1" ht="36">
      <c r="A36" s="140"/>
      <c r="B36" s="135" t="s">
        <v>66</v>
      </c>
      <c r="C36" s="176"/>
      <c r="D36" s="136" t="s">
        <v>13</v>
      </c>
      <c r="E36" s="176"/>
      <c r="F36" s="135" t="s">
        <v>14</v>
      </c>
      <c r="G36" s="136"/>
      <c r="H36" s="135" t="s">
        <v>81</v>
      </c>
      <c r="I36" s="152"/>
      <c r="J36" s="152"/>
      <c r="K36" s="153"/>
    </row>
    <row r="37" spans="1:11" s="2" customFormat="1" ht="9" customHeight="1">
      <c r="A37" s="140"/>
      <c r="B37" s="177"/>
      <c r="C37" s="178"/>
      <c r="D37" s="163"/>
      <c r="E37" s="178"/>
      <c r="F37" s="163"/>
      <c r="G37" s="163"/>
      <c r="H37" s="179"/>
      <c r="I37" s="152"/>
      <c r="J37" s="152"/>
      <c r="K37" s="153"/>
    </row>
    <row r="38" spans="1:11" s="2" customFormat="1" ht="20.25" customHeight="1">
      <c r="A38" s="140"/>
      <c r="B38" s="145">
        <f>D23</f>
        <v>0</v>
      </c>
      <c r="C38" s="138" t="s">
        <v>9</v>
      </c>
      <c r="D38" s="164" t="e">
        <f>IF($F$27&lt;26118,$F$27,$F$31)</f>
        <v>#DIV/0!</v>
      </c>
      <c r="E38" s="138" t="s">
        <v>9</v>
      </c>
      <c r="F38" s="165">
        <v>1</v>
      </c>
      <c r="G38" s="138" t="s">
        <v>5</v>
      </c>
      <c r="H38" s="180" t="e">
        <f>B38*D38*F38</f>
        <v>#DIV/0!</v>
      </c>
      <c r="I38" s="152"/>
      <c r="J38" s="152"/>
      <c r="K38" s="153"/>
    </row>
    <row r="39" spans="1:11" s="6" customFormat="1" ht="9" customHeight="1" thickBot="1">
      <c r="A39" s="181"/>
      <c r="B39" s="182"/>
      <c r="C39" s="183"/>
      <c r="D39" s="184"/>
      <c r="E39" s="185"/>
      <c r="F39" s="186"/>
      <c r="G39" s="185"/>
      <c r="H39" s="187"/>
      <c r="I39" s="185"/>
      <c r="J39" s="188"/>
      <c r="K39" s="189"/>
    </row>
    <row r="40" spans="1:11" s="2" customFormat="1" ht="12" thickBo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75"/>
    </row>
    <row r="41" spans="1:11" s="2" customFormat="1" ht="18.75">
      <c r="A41" s="190" t="s">
        <v>57</v>
      </c>
      <c r="B41" s="191" t="s">
        <v>56</v>
      </c>
      <c r="C41" s="192"/>
      <c r="D41" s="192"/>
      <c r="E41" s="192"/>
      <c r="F41" s="192"/>
      <c r="G41" s="192"/>
      <c r="H41" s="192"/>
      <c r="I41" s="192"/>
      <c r="J41" s="193"/>
      <c r="K41" s="194"/>
    </row>
    <row r="42" spans="1:11" s="2" customFormat="1" ht="9.75" customHeight="1">
      <c r="A42" s="140"/>
      <c r="B42" s="241"/>
      <c r="C42" s="242"/>
      <c r="D42" s="241"/>
      <c r="E42" s="242"/>
      <c r="F42" s="241"/>
      <c r="G42" s="242"/>
      <c r="H42" s="175"/>
      <c r="I42" s="175"/>
      <c r="J42" s="175"/>
      <c r="K42" s="153"/>
    </row>
    <row r="43" spans="1:11" s="2" customFormat="1" ht="45" customHeight="1">
      <c r="A43" s="140"/>
      <c r="B43" s="259" t="s">
        <v>79</v>
      </c>
      <c r="D43" s="135" t="s">
        <v>65</v>
      </c>
      <c r="E43" s="240"/>
      <c r="F43" s="135" t="s">
        <v>71</v>
      </c>
      <c r="G43" s="138"/>
      <c r="H43" s="135" t="s">
        <v>74</v>
      </c>
      <c r="I43" s="160"/>
      <c r="J43" s="237"/>
      <c r="K43" s="153"/>
    </row>
    <row r="44" spans="1:11" s="2" customFormat="1" ht="20.25" customHeight="1" thickBot="1">
      <c r="A44" s="140"/>
      <c r="B44" s="259"/>
      <c r="D44" s="117"/>
      <c r="E44" s="195" t="s">
        <v>9</v>
      </c>
      <c r="F44" s="118"/>
      <c r="G44" s="195" t="s">
        <v>5</v>
      </c>
      <c r="H44" s="164">
        <f>D44*F44</f>
        <v>0</v>
      </c>
      <c r="I44" s="238"/>
      <c r="J44" s="239"/>
      <c r="K44" s="153"/>
    </row>
    <row r="45" spans="1:11" s="2" customFormat="1" ht="9" customHeight="1">
      <c r="A45" s="140"/>
      <c r="B45" s="243"/>
      <c r="C45" s="244"/>
      <c r="D45" s="245"/>
      <c r="E45" s="175"/>
      <c r="F45" s="246"/>
      <c r="G45" s="247"/>
      <c r="H45" s="175"/>
      <c r="I45" s="175"/>
      <c r="J45" s="175"/>
      <c r="K45" s="153"/>
    </row>
    <row r="46" spans="1:11" s="2" customFormat="1" ht="13.5" customHeight="1">
      <c r="A46" s="140"/>
      <c r="B46" s="248" t="s">
        <v>69</v>
      </c>
      <c r="C46" s="248"/>
      <c r="D46" s="248"/>
      <c r="E46" s="248"/>
      <c r="F46" s="248"/>
      <c r="G46" s="248"/>
      <c r="H46" s="175"/>
      <c r="I46" s="175"/>
      <c r="J46" s="175"/>
      <c r="K46" s="153"/>
    </row>
    <row r="47" spans="1:11" s="2" customFormat="1" ht="12.75" customHeight="1">
      <c r="A47" s="140"/>
      <c r="B47" s="175"/>
      <c r="C47" s="175"/>
      <c r="D47" s="249"/>
      <c r="E47" s="244"/>
      <c r="F47" s="250"/>
      <c r="G47" s="175"/>
      <c r="H47" s="175"/>
      <c r="I47" s="175"/>
      <c r="J47" s="175"/>
      <c r="K47" s="153"/>
    </row>
    <row r="48" spans="1:11" s="2" customFormat="1" ht="34.5" customHeight="1">
      <c r="A48" s="140"/>
      <c r="B48" s="260" t="s">
        <v>77</v>
      </c>
      <c r="D48" s="251" t="s">
        <v>66</v>
      </c>
      <c r="E48" s="252"/>
      <c r="F48" s="135" t="s">
        <v>71</v>
      </c>
      <c r="G48" s="175"/>
      <c r="H48" s="251" t="s">
        <v>75</v>
      </c>
      <c r="I48" s="175"/>
      <c r="J48" s="175"/>
      <c r="K48" s="153"/>
    </row>
    <row r="49" spans="1:11" s="2" customFormat="1" ht="20.25" customHeight="1">
      <c r="A49" s="140"/>
      <c r="B49" s="260"/>
      <c r="D49" s="145">
        <f>F17</f>
        <v>0</v>
      </c>
      <c r="E49" s="247" t="s">
        <v>9</v>
      </c>
      <c r="F49" s="164">
        <f>F44</f>
        <v>0</v>
      </c>
      <c r="G49" s="247" t="s">
        <v>5</v>
      </c>
      <c r="H49" s="164">
        <f>D49*F49</f>
        <v>0</v>
      </c>
      <c r="I49" s="175"/>
      <c r="J49" s="175"/>
      <c r="K49" s="153"/>
    </row>
    <row r="50" spans="1:11" s="2" customFormat="1" ht="9" customHeight="1">
      <c r="A50" s="140"/>
      <c r="B50" s="243"/>
      <c r="C50" s="244"/>
      <c r="D50" s="245"/>
      <c r="E50" s="175"/>
      <c r="F50" s="246"/>
      <c r="G50" s="247"/>
      <c r="H50" s="175"/>
      <c r="I50" s="175"/>
      <c r="J50" s="175"/>
      <c r="K50" s="153"/>
    </row>
    <row r="51" spans="1:11" s="2" customFormat="1" ht="13.5" customHeight="1">
      <c r="A51" s="140"/>
      <c r="B51" s="248" t="s">
        <v>70</v>
      </c>
      <c r="C51" s="248"/>
      <c r="D51" s="248"/>
      <c r="E51" s="248"/>
      <c r="F51" s="248"/>
      <c r="G51" s="248"/>
      <c r="H51" s="248"/>
      <c r="I51" s="248"/>
      <c r="J51" s="248"/>
      <c r="K51" s="153"/>
    </row>
    <row r="52" spans="1:11" s="2" customFormat="1" ht="13.5" customHeight="1">
      <c r="A52" s="140"/>
      <c r="B52" s="248"/>
      <c r="C52" s="248"/>
      <c r="D52" s="248"/>
      <c r="E52" s="248"/>
      <c r="F52" s="248"/>
      <c r="G52" s="248"/>
      <c r="H52" s="248"/>
      <c r="I52" s="248"/>
      <c r="J52" s="248"/>
      <c r="K52" s="153"/>
    </row>
    <row r="53" spans="1:11" s="2" customFormat="1" ht="34.5" customHeight="1">
      <c r="A53" s="140"/>
      <c r="B53" s="261" t="s">
        <v>78</v>
      </c>
      <c r="D53" s="251" t="s">
        <v>68</v>
      </c>
      <c r="E53" s="175"/>
      <c r="F53" s="135" t="s">
        <v>72</v>
      </c>
      <c r="G53" s="175"/>
      <c r="H53" s="251" t="s">
        <v>76</v>
      </c>
      <c r="I53" s="175"/>
      <c r="J53" s="175"/>
      <c r="K53" s="153"/>
    </row>
    <row r="54" spans="1:11" s="2" customFormat="1" ht="20.25" customHeight="1">
      <c r="A54" s="140"/>
      <c r="B54" s="261"/>
      <c r="D54" s="164">
        <f>IF(H49&lt;H44,H49,H44)</f>
        <v>0</v>
      </c>
      <c r="E54" s="253" t="s">
        <v>60</v>
      </c>
      <c r="F54" s="164">
        <f>IF(OR(F17=0,F17=""),"",IF(F17&gt;D44,(F17-D44)*20,0))</f>
      </c>
      <c r="G54" s="247" t="s">
        <v>5</v>
      </c>
      <c r="H54" s="164" t="e">
        <f>D54+F54</f>
        <v>#VALUE!</v>
      </c>
      <c r="I54" s="175"/>
      <c r="J54" s="175"/>
      <c r="K54" s="153"/>
    </row>
    <row r="55" spans="1:11" s="2" customFormat="1" ht="13.5" customHeight="1" thickBot="1">
      <c r="A55" s="254"/>
      <c r="B55" s="255"/>
      <c r="C55" s="255"/>
      <c r="D55" s="255"/>
      <c r="E55" s="255"/>
      <c r="F55" s="255"/>
      <c r="G55" s="256"/>
      <c r="H55" s="257"/>
      <c r="I55" s="257"/>
      <c r="J55" s="257"/>
      <c r="K55" s="173"/>
    </row>
    <row r="56" spans="1:14" s="2" customFormat="1" ht="13.5" customHeight="1" thickBot="1">
      <c r="A56" s="196"/>
      <c r="B56" s="197"/>
      <c r="C56" s="196"/>
      <c r="D56" s="196"/>
      <c r="E56" s="196"/>
      <c r="F56" s="196"/>
      <c r="G56" s="196"/>
      <c r="H56" s="196"/>
      <c r="I56" s="196"/>
      <c r="J56" s="197"/>
      <c r="K56" s="197"/>
      <c r="N56" s="121"/>
    </row>
    <row r="57" spans="1:14" s="2" customFormat="1" ht="20.25">
      <c r="A57" s="198" t="s">
        <v>64</v>
      </c>
      <c r="B57" s="211" t="s">
        <v>58</v>
      </c>
      <c r="C57" s="211"/>
      <c r="D57" s="211"/>
      <c r="E57" s="211"/>
      <c r="F57" s="211"/>
      <c r="G57" s="211"/>
      <c r="H57" s="211"/>
      <c r="I57" s="211"/>
      <c r="J57" s="193"/>
      <c r="K57" s="194"/>
      <c r="N57" s="121"/>
    </row>
    <row r="58" spans="1:11" s="2" customFormat="1" ht="9" customHeight="1">
      <c r="A58" s="140"/>
      <c r="B58" s="199"/>
      <c r="C58" s="199"/>
      <c r="D58" s="199"/>
      <c r="E58" s="199"/>
      <c r="F58" s="199"/>
      <c r="G58" s="199"/>
      <c r="H58" s="199"/>
      <c r="I58" s="199"/>
      <c r="J58" s="175"/>
      <c r="K58" s="153"/>
    </row>
    <row r="59" spans="1:11" s="2" customFormat="1" ht="31.5" customHeight="1">
      <c r="A59" s="140"/>
      <c r="B59" s="207" t="s">
        <v>81</v>
      </c>
      <c r="C59" s="208"/>
      <c r="D59" s="207" t="s">
        <v>67</v>
      </c>
      <c r="E59" s="200"/>
      <c r="F59" s="201" t="s">
        <v>59</v>
      </c>
      <c r="G59" s="175"/>
      <c r="H59" s="175"/>
      <c r="I59" s="202"/>
      <c r="J59" s="175"/>
      <c r="K59" s="153"/>
    </row>
    <row r="60" spans="1:11" s="2" customFormat="1" ht="20.25" customHeight="1">
      <c r="A60" s="140"/>
      <c r="B60" s="203" t="e">
        <f>H38</f>
        <v>#DIV/0!</v>
      </c>
      <c r="C60" s="204" t="s">
        <v>60</v>
      </c>
      <c r="D60" s="203" t="e">
        <f>H54</f>
        <v>#VALUE!</v>
      </c>
      <c r="E60" s="205" t="s">
        <v>5</v>
      </c>
      <c r="F60" s="206" t="e">
        <f>B60+D60</f>
        <v>#DIV/0!</v>
      </c>
      <c r="G60" s="175"/>
      <c r="H60" s="175"/>
      <c r="I60" s="205"/>
      <c r="J60" s="175"/>
      <c r="K60" s="153"/>
    </row>
    <row r="61" spans="1:11" s="2" customFormat="1" ht="9" customHeight="1" thickBot="1">
      <c r="A61" s="170"/>
      <c r="B61" s="171"/>
      <c r="C61" s="171"/>
      <c r="D61" s="171"/>
      <c r="E61" s="171"/>
      <c r="F61" s="171"/>
      <c r="G61" s="171"/>
      <c r="H61" s="171"/>
      <c r="I61" s="171"/>
      <c r="J61" s="171"/>
      <c r="K61" s="173"/>
    </row>
    <row r="62" spans="1:11" s="2" customFormat="1" ht="12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11" ht="23.25" customHeight="1">
      <c r="A63" s="209" t="s">
        <v>61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</row>
    <row r="71" ht="12.75">
      <c r="B71" s="119"/>
    </row>
    <row r="72" ht="15">
      <c r="B72" s="120"/>
    </row>
  </sheetData>
  <sheetProtection sheet="1" selectLockedCells="1"/>
  <mergeCells count="11">
    <mergeCell ref="B43:B44"/>
    <mergeCell ref="B48:B49"/>
    <mergeCell ref="B53:B54"/>
    <mergeCell ref="A63:K63"/>
    <mergeCell ref="B12:H13"/>
    <mergeCell ref="B14:H15"/>
    <mergeCell ref="B57:I57"/>
    <mergeCell ref="B1:J1"/>
    <mergeCell ref="B3:J3"/>
    <mergeCell ref="A6:J6"/>
    <mergeCell ref="H9:H10"/>
  </mergeCells>
  <printOptions horizontalCentered="1"/>
  <pageMargins left="0.25" right="0.25" top="0.75" bottom="0.75" header="0.3" footer="0.3"/>
  <pageSetup horizontalDpi="300" verticalDpi="300" orientation="portrait" paperSize="9" scale="73" r:id="rId4"/>
  <headerFooter alignWithMargins="0">
    <oddFooter>&amp;L&amp;8CB - Service des Aides Financières Collectives&amp;R&amp;8 5/10/2020</oddFooter>
  </headerFooter>
  <rowBreaks count="1" manualBreakCount="1">
    <brk id="55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view="pageBreakPreview" zoomScale="90" zoomScaleSheetLayoutView="90" zoomScalePageLayoutView="0" workbookViewId="0" topLeftCell="A1">
      <selection activeCell="H8" sqref="H8"/>
    </sheetView>
  </sheetViews>
  <sheetFormatPr defaultColWidth="11.421875" defaultRowHeight="18" customHeight="1"/>
  <cols>
    <col min="1" max="1" width="8.57421875" style="7" customWidth="1"/>
    <col min="2" max="2" width="9.57421875" style="7" customWidth="1"/>
    <col min="3" max="3" width="16.8515625" style="7" customWidth="1"/>
    <col min="4" max="4" width="14.57421875" style="7" customWidth="1"/>
    <col min="5" max="5" width="13.8515625" style="7" customWidth="1"/>
    <col min="6" max="7" width="14.28125" style="7" customWidth="1"/>
    <col min="8" max="8" width="13.28125" style="7" customWidth="1"/>
    <col min="9" max="9" width="12.7109375" style="7" customWidth="1"/>
    <col min="10" max="10" width="13.28125" style="7" customWidth="1"/>
    <col min="11" max="11" width="13.57421875" style="7" customWidth="1"/>
    <col min="12" max="12" width="14.7109375" style="7" customWidth="1"/>
    <col min="13" max="13" width="13.28125" style="7" customWidth="1"/>
    <col min="14" max="14" width="13.421875" style="7" customWidth="1"/>
    <col min="15" max="15" width="12.28125" style="7" customWidth="1"/>
    <col min="16" max="16" width="13.00390625" style="7" customWidth="1"/>
    <col min="17" max="17" width="13.140625" style="7" customWidth="1"/>
    <col min="18" max="16384" width="11.421875" style="7" customWidth="1"/>
  </cols>
  <sheetData>
    <row r="1" spans="1:17" ht="79.5" customHeight="1">
      <c r="A1" s="232" t="s">
        <v>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2:12" ht="24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s="14" customFormat="1" ht="25.5" customHeight="1">
      <c r="A3" s="9" t="s">
        <v>19</v>
      </c>
      <c r="B3" s="10"/>
      <c r="C3" s="11"/>
      <c r="D3" s="233" t="e">
        <f>IF(#REF!&gt;0,#REF!,"")</f>
        <v>#REF!</v>
      </c>
      <c r="E3" s="233" t="e">
        <f>IF(#REF!&gt;0,#REF!,"")</f>
        <v>#REF!</v>
      </c>
      <c r="F3" s="12"/>
      <c r="G3" s="12"/>
      <c r="H3" s="12"/>
      <c r="I3" s="12"/>
      <c r="J3" s="12"/>
      <c r="K3" s="9" t="s">
        <v>20</v>
      </c>
      <c r="L3" s="9"/>
      <c r="M3" s="13"/>
      <c r="N3" s="234" t="e">
        <f>IF(#REF!&gt;0,#REF!,"")</f>
        <v>#REF!</v>
      </c>
      <c r="O3" s="234"/>
      <c r="P3" s="234"/>
      <c r="Q3" s="12"/>
    </row>
    <row r="4" spans="1:17" s="14" customFormat="1" ht="6.75" customHeight="1">
      <c r="A4" s="9"/>
      <c r="B4" s="10"/>
      <c r="C4" s="15"/>
      <c r="D4" s="15"/>
      <c r="E4" s="16"/>
      <c r="F4" s="16"/>
      <c r="G4" s="16"/>
      <c r="H4" s="16"/>
      <c r="I4" s="15"/>
      <c r="J4" s="15"/>
      <c r="K4" s="15"/>
      <c r="L4" s="15"/>
      <c r="M4" s="10"/>
      <c r="N4" s="12"/>
      <c r="O4" s="17"/>
      <c r="P4" s="18"/>
      <c r="Q4" s="18"/>
    </row>
    <row r="5" spans="1:17" s="14" customFormat="1" ht="25.5" customHeight="1">
      <c r="A5" s="235" t="s">
        <v>21</v>
      </c>
      <c r="B5" s="235"/>
      <c r="C5" s="235"/>
      <c r="D5" s="233" t="e">
        <f>IF(#REF!&gt;0,#REF!,"")</f>
        <v>#REF!</v>
      </c>
      <c r="E5" s="233" t="e">
        <f>IF(#REF!&gt;0,#REF!,"")</f>
        <v>#REF!</v>
      </c>
      <c r="F5" s="236" t="s">
        <v>22</v>
      </c>
      <c r="G5" s="236"/>
      <c r="H5" s="236"/>
      <c r="I5" s="236"/>
      <c r="J5" s="236"/>
      <c r="K5" s="9" t="s">
        <v>23</v>
      </c>
      <c r="L5" s="9"/>
      <c r="M5" s="13"/>
      <c r="N5" s="234" t="e">
        <f>IF(#REF!&gt;0,#REF!,"")</f>
        <v>#REF!</v>
      </c>
      <c r="O5" s="234"/>
      <c r="P5" s="234"/>
      <c r="Q5" s="12"/>
    </row>
    <row r="6" spans="1:17" s="14" customFormat="1" ht="39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4" customFormat="1" ht="22.5" customHeight="1">
      <c r="A7" s="19" t="s">
        <v>24</v>
      </c>
      <c r="B7" s="20"/>
      <c r="C7" s="21"/>
      <c r="D7" s="21"/>
      <c r="E7" s="22"/>
      <c r="F7" s="23"/>
      <c r="G7" s="23"/>
      <c r="H7" s="12"/>
      <c r="I7" s="24"/>
      <c r="J7" s="24"/>
      <c r="K7" s="228"/>
      <c r="L7" s="228"/>
      <c r="M7" s="228"/>
      <c r="N7" s="228"/>
      <c r="O7" s="228"/>
      <c r="P7" s="228"/>
      <c r="Q7" s="12"/>
    </row>
    <row r="8" spans="1:17" ht="62.25" customHeight="1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5"/>
      <c r="N8" s="25"/>
      <c r="O8" s="25"/>
      <c r="P8" s="25"/>
      <c r="Q8" s="25"/>
    </row>
    <row r="9" spans="1:17" ht="34.5" customHeight="1">
      <c r="A9" s="224"/>
      <c r="B9" s="224"/>
      <c r="C9" s="224"/>
      <c r="D9" s="229" t="s">
        <v>25</v>
      </c>
      <c r="E9" s="229"/>
      <c r="F9" s="229"/>
      <c r="G9" s="27"/>
      <c r="H9" s="230" t="s">
        <v>26</v>
      </c>
      <c r="I9" s="230"/>
      <c r="J9" s="230"/>
      <c r="K9" s="230"/>
      <c r="L9" s="28" t="s">
        <v>27</v>
      </c>
      <c r="M9" s="231" t="s">
        <v>28</v>
      </c>
      <c r="N9" s="231"/>
      <c r="O9" s="231"/>
      <c r="P9" s="231"/>
      <c r="Q9" s="231"/>
    </row>
    <row r="10" spans="1:18" s="38" customFormat="1" ht="60.75" customHeight="1">
      <c r="A10" s="224"/>
      <c r="B10" s="224"/>
      <c r="C10" s="224"/>
      <c r="D10" s="29" t="s">
        <v>29</v>
      </c>
      <c r="E10" s="30" t="s">
        <v>30</v>
      </c>
      <c r="F10" s="30" t="s">
        <v>31</v>
      </c>
      <c r="G10" s="31" t="s">
        <v>32</v>
      </c>
      <c r="H10" s="32" t="s">
        <v>33</v>
      </c>
      <c r="I10" s="32" t="s">
        <v>34</v>
      </c>
      <c r="J10" s="33" t="s">
        <v>30</v>
      </c>
      <c r="K10" s="34" t="s">
        <v>35</v>
      </c>
      <c r="L10" s="35" t="s">
        <v>36</v>
      </c>
      <c r="M10" s="36" t="s">
        <v>37</v>
      </c>
      <c r="N10" s="36" t="s">
        <v>38</v>
      </c>
      <c r="O10" s="29" t="s">
        <v>39</v>
      </c>
      <c r="P10" s="29" t="s">
        <v>40</v>
      </c>
      <c r="Q10" s="29" t="s">
        <v>41</v>
      </c>
      <c r="R10" s="37" t="s">
        <v>42</v>
      </c>
    </row>
    <row r="11" spans="1:19" s="47" customFormat="1" ht="31.5" customHeight="1">
      <c r="A11" s="216" t="s">
        <v>16</v>
      </c>
      <c r="B11" s="225" t="s">
        <v>43</v>
      </c>
      <c r="C11" s="225"/>
      <c r="D11" s="39" t="e">
        <f>+#REF!+#REF!+#REF!</f>
        <v>#REF!</v>
      </c>
      <c r="E11" s="40" t="e">
        <f>+#REF!+#REF!+#REF!</f>
        <v>#REF!</v>
      </c>
      <c r="F11" s="40" t="e">
        <f>+#REF!+#REF!+#REF!</f>
        <v>#REF!</v>
      </c>
      <c r="G11" s="41" t="e">
        <f>+#REF!+#REF!+#REF!</f>
        <v>#REF!</v>
      </c>
      <c r="H11" s="42"/>
      <c r="I11" s="41" t="e">
        <f>IF(#REF!+#REF!+#REF!+#REF!+#REF!&gt;0,#REF!+#REF!+#REF!+#REF!+#REF!,"")</f>
        <v>#REF!</v>
      </c>
      <c r="J11" s="39" t="e">
        <f>+#REF!+#REF!+#REF!</f>
        <v>#REF!</v>
      </c>
      <c r="K11" s="43" t="e">
        <f>+#REF!+#REF!+#REF!</f>
        <v>#REF!</v>
      </c>
      <c r="L11" s="39" t="e">
        <f>+#REF!+#REF!+#REF!</f>
        <v>#REF!</v>
      </c>
      <c r="M11" s="44" t="e">
        <f>(+#REF!*#REF!+#REF!*#REF!+#REF!*#REF!)/$L$11*100</f>
        <v>#REF!</v>
      </c>
      <c r="N11" s="44" t="e">
        <f>(+#REF!*#REF!+#REF!*#REF!+#REF!*#REF!)/$L$11*100</f>
        <v>#REF!</v>
      </c>
      <c r="O11" s="44" t="e">
        <f>(+#REF!*#REF!+#REF!*#REF!+#REF!*#REF!)/$L$11*100</f>
        <v>#REF!</v>
      </c>
      <c r="P11" s="44" t="e">
        <f>(+#REF!*#REF!+#REF!*#REF!+#REF!*#REF!)/$L$11*100</f>
        <v>#REF!</v>
      </c>
      <c r="Q11" s="45" t="e">
        <f>IF(M11+N11+O11+P11=100,M11+N11+O11+P11,"ERREUR")</f>
        <v>#REF!</v>
      </c>
      <c r="R11" s="46"/>
      <c r="S11" s="38"/>
    </row>
    <row r="12" spans="1:19" s="47" customFormat="1" ht="24.75" customHeight="1">
      <c r="A12" s="216"/>
      <c r="B12" s="226" t="s">
        <v>44</v>
      </c>
      <c r="C12" s="226"/>
      <c r="D12" s="48" t="e">
        <f>+#REF!+#REF!+#REF!+#REF!</f>
        <v>#REF!</v>
      </c>
      <c r="E12" s="49" t="e">
        <f>+#REF!+#REF!+#REF!+#REF!</f>
        <v>#REF!</v>
      </c>
      <c r="F12" s="49" t="e">
        <f>+#REF!+#REF!+#REF!+#REF!</f>
        <v>#REF!</v>
      </c>
      <c r="G12" s="49" t="e">
        <f>+#REF!+#REF!+#REF!+#REF!</f>
        <v>#REF!</v>
      </c>
      <c r="H12" s="50"/>
      <c r="I12" s="49" t="e">
        <f>IF(#REF!+#REF!+#REF!+#REF!&gt;0,#REF!+#REF!+#REF!+#REF!+#REF!,"")</f>
        <v>#REF!</v>
      </c>
      <c r="J12" s="49" t="e">
        <f>+#REF!+#REF!+#REF!+#REF!</f>
        <v>#REF!</v>
      </c>
      <c r="K12" s="49" t="e">
        <f>+#REF!+#REF!+#REF!+#REF!</f>
        <v>#REF!</v>
      </c>
      <c r="L12" s="49" t="e">
        <f>+#REF!+#REF!+#REF!+#REF!</f>
        <v>#REF!</v>
      </c>
      <c r="M12" s="51" t="e">
        <f>(#REF!*#REF!+#REF!*#REF!+#REF!*#REF!+#REF!*#REF!)/$L$12*100</f>
        <v>#REF!</v>
      </c>
      <c r="N12" s="51" t="e">
        <f>(#REF!*#REF!+#REF!*#REF!+#REF!*#REF!+#REF!*#REF!)/$L$12*100</f>
        <v>#REF!</v>
      </c>
      <c r="O12" s="51" t="e">
        <f>(#REF!*#REF!+#REF!*#REF!+#REF!*#REF!+#REF!*#REF!)/$L$12*100</f>
        <v>#REF!</v>
      </c>
      <c r="P12" s="51" t="e">
        <f>(#REF!*#REF!+#REF!*#REF!+#REF!*#REF!+#REF!*#REF!)/$L$12*100</f>
        <v>#REF!</v>
      </c>
      <c r="Q12" s="52" t="e">
        <f>IF(M12+N12+O12+P12=100,M12+N12+O12+P12,"ERREUR")</f>
        <v>#REF!</v>
      </c>
      <c r="R12" s="46"/>
      <c r="S12" s="38"/>
    </row>
    <row r="13" spans="1:19" s="47" customFormat="1" ht="26.25" customHeight="1">
      <c r="A13" s="216"/>
      <c r="B13" s="226" t="s">
        <v>45</v>
      </c>
      <c r="C13" s="226"/>
      <c r="D13" s="53" t="e">
        <f>+#REF!</f>
        <v>#REF!</v>
      </c>
      <c r="E13" s="54" t="e">
        <f>+#REF!</f>
        <v>#REF!</v>
      </c>
      <c r="F13" s="49" t="e">
        <f>+#REF!</f>
        <v>#REF!</v>
      </c>
      <c r="G13" s="49" t="e">
        <f>+#REF!</f>
        <v>#REF!</v>
      </c>
      <c r="H13" s="50"/>
      <c r="I13" s="49" t="e">
        <f>IF(#REF!+#REF!&gt;0,#REF!+#REF!,"")</f>
        <v>#REF!</v>
      </c>
      <c r="J13" s="49" t="e">
        <f>+#REF!</f>
        <v>#REF!</v>
      </c>
      <c r="K13" s="49" t="e">
        <f>+#REF!</f>
        <v>#REF!</v>
      </c>
      <c r="L13" s="49" t="e">
        <f>+#REF!</f>
        <v>#REF!</v>
      </c>
      <c r="M13" s="55" t="e">
        <f>(+#REF!*'RESERVE CAF'!M30)/'RESERVE CAF'!L13*100</f>
        <v>#REF!</v>
      </c>
      <c r="N13" s="55" t="e">
        <f>(+#REF!*'RESERVE CAF'!N30)/'RESERVE CAF'!M13*100</f>
        <v>#REF!</v>
      </c>
      <c r="O13" s="55" t="e">
        <f>(+#REF!*'RESERVE CAF'!O30)/'RESERVE CAF'!N13*100</f>
        <v>#REF!</v>
      </c>
      <c r="P13" s="55" t="e">
        <f>(+#REF!*'RESERVE CAF'!P30)/'RESERVE CAF'!O13*100</f>
        <v>#REF!</v>
      </c>
      <c r="Q13" s="56" t="e">
        <f>IF(M13+N13+O13+P13=100,M13+N13+O13+P13,"ERREUR")</f>
        <v>#REF!</v>
      </c>
      <c r="R13" s="46"/>
      <c r="S13" s="38"/>
    </row>
    <row r="14" spans="1:19" s="47" customFormat="1" ht="21.75" customHeight="1">
      <c r="A14" s="216"/>
      <c r="B14" s="219" t="s">
        <v>46</v>
      </c>
      <c r="C14" s="219"/>
      <c r="D14" s="57" t="e">
        <f>SUM(D11:D13)</f>
        <v>#REF!</v>
      </c>
      <c r="E14" s="58" t="e">
        <f>SUM(E11:E13)</f>
        <v>#REF!</v>
      </c>
      <c r="F14" s="58" t="e">
        <f>SUM(F11:F13)</f>
        <v>#REF!</v>
      </c>
      <c r="G14" s="58" t="e">
        <f>SUM(G11:G13)</f>
        <v>#REF!</v>
      </c>
      <c r="H14" s="59"/>
      <c r="I14" s="60" t="e">
        <f>SUM(I11:I13)</f>
        <v>#REF!</v>
      </c>
      <c r="J14" s="61" t="e">
        <f>SUM(J11:J13)</f>
        <v>#REF!</v>
      </c>
      <c r="K14" s="61" t="e">
        <f>SUM(K11:K13)</f>
        <v>#REF!</v>
      </c>
      <c r="L14" s="61" t="e">
        <f>SUM(L11:L13)</f>
        <v>#REF!</v>
      </c>
      <c r="M14" s="59"/>
      <c r="N14" s="62"/>
      <c r="O14" s="62"/>
      <c r="P14" s="63"/>
      <c r="Q14" s="64"/>
      <c r="R14" s="46"/>
      <c r="S14" s="38"/>
    </row>
    <row r="15" spans="1:18" s="38" customFormat="1" ht="38.25" customHeight="1" hidden="1">
      <c r="A15" s="65"/>
      <c r="B15" s="220" t="s">
        <v>47</v>
      </c>
      <c r="C15" s="220"/>
      <c r="D15" s="66"/>
      <c r="E15" s="67"/>
      <c r="F15" s="67"/>
      <c r="G15" s="68"/>
      <c r="H15" s="69"/>
      <c r="I15" s="69"/>
      <c r="J15" s="69"/>
      <c r="K15" s="69"/>
      <c r="L15" s="69"/>
      <c r="M15" s="69"/>
      <c r="N15" s="69"/>
      <c r="O15" s="69"/>
      <c r="P15" s="70"/>
      <c r="Q15" s="71"/>
      <c r="R15" s="72"/>
    </row>
    <row r="16" spans="1:18" s="47" customFormat="1" ht="33" customHeight="1" hidden="1">
      <c r="A16" s="65"/>
      <c r="B16" s="221" t="s">
        <v>17</v>
      </c>
      <c r="C16" s="221"/>
      <c r="D16" s="66"/>
      <c r="E16" s="73"/>
      <c r="F16" s="74"/>
      <c r="G16" s="75"/>
      <c r="H16" s="76"/>
      <c r="I16" s="76"/>
      <c r="J16" s="77"/>
      <c r="K16" s="77"/>
      <c r="L16" s="77"/>
      <c r="M16" s="77"/>
      <c r="N16" s="77"/>
      <c r="O16" s="77"/>
      <c r="P16" s="78">
        <f>IF(AND(ISBLANK($G16),ISBLANK($H16),ISBLANK($J16)),"",IF($G16+$H16+$J16=1,1,"ERREUR"))</f>
      </c>
      <c r="Q16" s="79"/>
      <c r="R16" s="80"/>
    </row>
    <row r="17" spans="1:18" s="47" customFormat="1" ht="33" customHeight="1" hidden="1">
      <c r="A17" s="65"/>
      <c r="B17" s="222" t="s">
        <v>16</v>
      </c>
      <c r="C17" s="222"/>
      <c r="D17" s="66"/>
      <c r="E17" s="81"/>
      <c r="F17" s="82"/>
      <c r="G17" s="83"/>
      <c r="H17" s="84"/>
      <c r="I17" s="84"/>
      <c r="J17" s="85"/>
      <c r="K17" s="85"/>
      <c r="L17" s="85"/>
      <c r="M17" s="85"/>
      <c r="N17" s="85"/>
      <c r="O17" s="86"/>
      <c r="P17" s="87">
        <f>IF(AND(ISBLANK($H17),ISBLANK($J17),ISBLANK($N17)),"",IF($H17+$J17+$N17=1,1,"ERREUR"))</f>
      </c>
      <c r="Q17" s="88"/>
      <c r="R17" s="80"/>
    </row>
    <row r="18" spans="1:18" s="38" customFormat="1" ht="46.5" customHeight="1" hidden="1">
      <c r="A18" s="65"/>
      <c r="B18" s="223" t="s">
        <v>48</v>
      </c>
      <c r="C18" s="223"/>
      <c r="D18" s="66"/>
      <c r="E18" s="89"/>
      <c r="F18" s="89"/>
      <c r="G18" s="90"/>
      <c r="H18" s="91"/>
      <c r="I18" s="91"/>
      <c r="J18" s="91"/>
      <c r="K18" s="91"/>
      <c r="L18" s="91"/>
      <c r="M18" s="91"/>
      <c r="N18" s="91"/>
      <c r="O18" s="92"/>
      <c r="P18" s="93"/>
      <c r="Q18" s="94"/>
      <c r="R18" s="72"/>
    </row>
    <row r="19" spans="1:18" s="47" customFormat="1" ht="33" customHeight="1" hidden="1">
      <c r="A19" s="65"/>
      <c r="B19" s="221" t="s">
        <v>17</v>
      </c>
      <c r="C19" s="221"/>
      <c r="D19" s="66"/>
      <c r="E19" s="73"/>
      <c r="F19" s="73"/>
      <c r="G19" s="95"/>
      <c r="H19" s="77"/>
      <c r="I19" s="77"/>
      <c r="J19" s="77"/>
      <c r="K19" s="77"/>
      <c r="L19" s="77"/>
      <c r="M19" s="77"/>
      <c r="N19" s="77"/>
      <c r="O19" s="77"/>
      <c r="P19" s="78">
        <f>IF(AND(ISBLANK($G19),ISBLANK($H19),ISBLANK($J19)),"",IF($G19+$H19+$J19=1,1,"ERREUR"))</f>
      </c>
      <c r="Q19" s="79"/>
      <c r="R19" s="80"/>
    </row>
    <row r="20" spans="1:18" s="47" customFormat="1" ht="33" customHeight="1" hidden="1">
      <c r="A20" s="65"/>
      <c r="B20" s="222" t="s">
        <v>16</v>
      </c>
      <c r="C20" s="222"/>
      <c r="D20" s="66"/>
      <c r="E20" s="81"/>
      <c r="F20" s="81"/>
      <c r="G20" s="96"/>
      <c r="H20" s="97"/>
      <c r="I20" s="97"/>
      <c r="J20" s="97"/>
      <c r="K20" s="97"/>
      <c r="L20" s="97"/>
      <c r="M20" s="97"/>
      <c r="N20" s="97"/>
      <c r="O20" s="98"/>
      <c r="P20" s="87">
        <f>IF(AND(ISBLANK($H20),ISBLANK($J20),ISBLANK($N20)),"",IF($H20+$J20+$N20=1,1,"ERREUR"))</f>
      </c>
      <c r="Q20" s="99"/>
      <c r="R20" s="80"/>
    </row>
    <row r="21" spans="1:17" s="80" customFormat="1" ht="18.75" customHeight="1">
      <c r="A21" s="100"/>
      <c r="B21" s="101"/>
      <c r="C21" s="101"/>
      <c r="D21" s="102"/>
      <c r="E21" s="103"/>
      <c r="F21" s="103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1:19" s="47" customFormat="1" ht="36.75" customHeight="1">
      <c r="A22" s="216" t="s">
        <v>49</v>
      </c>
      <c r="B22" s="217" t="s">
        <v>43</v>
      </c>
      <c r="C22" s="217"/>
      <c r="D22" s="107" t="e">
        <f>+#REF!+#REF!+#REF!+#REF!+#REF!+#REF!</f>
        <v>#REF!</v>
      </c>
      <c r="E22" s="107" t="e">
        <f>+#REF!+#REF!+#REF!+#REF!+#REF!+#REF!</f>
        <v>#REF!</v>
      </c>
      <c r="F22" s="107" t="e">
        <f>+#REF!+#REF!+#REF!+#REF!+#REF!+#REF!</f>
        <v>#REF!</v>
      </c>
      <c r="G22" s="107" t="e">
        <f>+#REF!+#REF!+#REF!+#REF!+#REF!+#REF!</f>
        <v>#REF!</v>
      </c>
      <c r="H22" s="108"/>
      <c r="I22" s="107" t="e">
        <f>IF(#REF!+#REF!+#REF!+#REF!+#REF!+#REF!+#REF!+#REF!+#REF!+#REF!&gt;0,#REF!+#REF!+#REF!+#REF!+#REF!+#REF!+#REF!+#REF!+#REF!+#REF!,"")</f>
        <v>#REF!</v>
      </c>
      <c r="J22" s="107" t="e">
        <f>+#REF!+#REF!+#REF!+#REF!+#REF!+#REF!</f>
        <v>#REF!</v>
      </c>
      <c r="K22" s="107" t="e">
        <f>+#REF!+#REF!+#REF!+#REF!+#REF!+#REF!</f>
        <v>#REF!</v>
      </c>
      <c r="L22" s="107" t="e">
        <f>+#REF!+#REF!+#REF!+#REF!+#REF!+#REF!</f>
        <v>#REF!</v>
      </c>
      <c r="M22" s="109" t="e">
        <f>(+#REF!*#REF!+#REF!*#REF!+#REF!*#REF!+#REF!*#REF!+#REF!*#REF!+#REF!*#REF!)/$L$22*100</f>
        <v>#REF!</v>
      </c>
      <c r="N22" s="44" t="e">
        <f>(+#REF!*#REF!+#REF!*#REF!+#REF!*#REF!+#REF!*#REF!+#REF!*#REF!+#REF!*#REF!)/$L$22*100</f>
        <v>#REF!</v>
      </c>
      <c r="O22" s="44" t="e">
        <f>(+#REF!*#REF!+#REF!*#REF!+#REF!*#REF!+#REF!*#REF!+#REF!*#REF!+#REF!*#REF!)/$L$22*100</f>
        <v>#REF!</v>
      </c>
      <c r="P22" s="44" t="e">
        <f>(+#REF!*#REF!+#REF!*#REF!+#REF!*#REF!+#REF!*#REF!+#REF!*#REF!+#REF!*#REF!)/$L$22*100</f>
        <v>#REF!</v>
      </c>
      <c r="Q22" s="45" t="e">
        <f>IF(M22+N22+O22+P22=100,M22+N22+O22+P22,"ERREUR")</f>
        <v>#REF!</v>
      </c>
      <c r="R22" s="46"/>
      <c r="S22" s="38"/>
    </row>
    <row r="23" spans="1:19" s="47" customFormat="1" ht="27.75" customHeight="1">
      <c r="A23" s="216"/>
      <c r="B23" s="218" t="s">
        <v>44</v>
      </c>
      <c r="C23" s="218"/>
      <c r="D23" s="110" t="e">
        <f>+#REF!+#REF!+#REF!+#REF!+#REF!+#REF!+#REF!+#REF!</f>
        <v>#REF!</v>
      </c>
      <c r="E23" s="110" t="e">
        <f>+#REF!+#REF!+#REF!+#REF!+#REF!+#REF!+#REF!+#REF!</f>
        <v>#REF!</v>
      </c>
      <c r="F23" s="110" t="e">
        <f>+#REF!+#REF!+#REF!+#REF!+#REF!+#REF!+#REF!+#REF!</f>
        <v>#REF!</v>
      </c>
      <c r="G23" s="110" t="e">
        <f>+#REF!+#REF!+#REF!+#REF!+#REF!+#REF!+#REF!+#REF!</f>
        <v>#REF!</v>
      </c>
      <c r="H23" s="111"/>
      <c r="I23" s="110" t="e">
        <f>IF(#REF!+#REF!+#REF!+#REF!+#REF!+#REF!+#REF!+#REF!+#REF!+#REF!&gt;0,#REF!+#REF!+#REF!+#REF!+#REF!+#REF!+#REF!+#REF!+#REF!+#REF!,"")</f>
        <v>#REF!</v>
      </c>
      <c r="J23" s="110" t="e">
        <f>+#REF!+#REF!+#REF!+#REF!+#REF!+#REF!+#REF!+#REF!</f>
        <v>#REF!</v>
      </c>
      <c r="K23" s="110" t="e">
        <f>+#REF!+#REF!+#REF!+#REF!+#REF!+#REF!+#REF!+#REF!</f>
        <v>#REF!</v>
      </c>
      <c r="L23" s="110" t="e">
        <f>+#REF!+#REF!+#REF!+#REF!+#REF!+#REF!+#REF!+#REF!</f>
        <v>#REF!</v>
      </c>
      <c r="M23" s="112" t="e">
        <f>+(+#REF!*#REF!+#REF!*#REF!+#REF!*#REF!+#REF!*#REF!+#REF!*#REF!+#REF!*#REF!+#REF!*#REF!+#REF!*#REF!)/$L$23*100</f>
        <v>#REF!</v>
      </c>
      <c r="N23" s="51" t="e">
        <f>+(+#REF!*#REF!+#REF!*#REF!+#REF!*#REF!+#REF!*#REF!+#REF!*#REF!+#REF!*#REF!+#REF!*#REF!+#REF!*#REF!)/$L$23*100</f>
        <v>#REF!</v>
      </c>
      <c r="O23" s="51" t="e">
        <f>+(+#REF!*#REF!+#REF!*#REF!+#REF!*#REF!+#REF!*#REF!+#REF!*#REF!+#REF!*#REF!+#REF!*#REF!+#REF!*#REF!)/$L$23*100</f>
        <v>#REF!</v>
      </c>
      <c r="P23" s="51" t="e">
        <f>+(+#REF!*#REF!+#REF!*#REF!+#REF!*#REF!+#REF!*#REF!+#REF!*#REF!+#REF!*#REF!+#REF!*#REF!+#REF!*#REF!)/$L$23*100</f>
        <v>#REF!</v>
      </c>
      <c r="Q23" s="52" t="e">
        <f>IF(M23+N23+O23+P23=100,M23+N23+O23+P23,"ERREUR")</f>
        <v>#REF!</v>
      </c>
      <c r="R23" s="46"/>
      <c r="S23" s="38"/>
    </row>
    <row r="24" spans="1:19" s="47" customFormat="1" ht="26.25" customHeight="1">
      <c r="A24" s="216"/>
      <c r="B24" s="218" t="s">
        <v>45</v>
      </c>
      <c r="C24" s="218"/>
      <c r="D24" s="113" t="e">
        <f>+#REF!+#REF!</f>
        <v>#REF!</v>
      </c>
      <c r="E24" s="113" t="e">
        <f>+#REF!+#REF!</f>
        <v>#REF!</v>
      </c>
      <c r="F24" s="113" t="e">
        <f>+#REF!+#REF!</f>
        <v>#REF!</v>
      </c>
      <c r="G24" s="113" t="e">
        <f>+#REF!+#REF!</f>
        <v>#REF!</v>
      </c>
      <c r="H24" s="114"/>
      <c r="I24" s="110" t="e">
        <f>IF(#REF!+#REF!+#REF!+#REF!&gt;0,#REF!+#REF!+#REF!+#REF!,"")</f>
        <v>#REF!</v>
      </c>
      <c r="J24" s="113" t="e">
        <f>+#REF!+#REF!</f>
        <v>#REF!</v>
      </c>
      <c r="K24" s="113" t="e">
        <f>+#REF!+#REF!</f>
        <v>#REF!</v>
      </c>
      <c r="L24" s="113" t="e">
        <f>+#REF!+#REF!</f>
        <v>#REF!</v>
      </c>
      <c r="M24" s="55" t="e">
        <f>+(+#REF!*#REF!+#REF!*#REF!)/'RESERVE CAF'!$L$24*100</f>
        <v>#REF!</v>
      </c>
      <c r="N24" s="55" t="e">
        <f>+(+#REF!*#REF!+#REF!*#REF!)/'RESERVE CAF'!$L$24*100</f>
        <v>#REF!</v>
      </c>
      <c r="O24" s="55" t="e">
        <f>+(+#REF!*#REF!+#REF!*#REF!)/'RESERVE CAF'!$L$24*100</f>
        <v>#REF!</v>
      </c>
      <c r="P24" s="55" t="e">
        <f>+(+#REF!*#REF!+#REF!*#REF!)/'RESERVE CAF'!$L$24*100</f>
        <v>#REF!</v>
      </c>
      <c r="Q24" s="56" t="e">
        <f>IF(M24+N24+O24+P24=100,M24+N24+O24+P24,"ERREUR")</f>
        <v>#REF!</v>
      </c>
      <c r="R24" s="46"/>
      <c r="S24" s="38"/>
    </row>
    <row r="25" spans="1:19" s="47" customFormat="1" ht="21.75" customHeight="1">
      <c r="A25" s="216"/>
      <c r="B25" s="219" t="s">
        <v>46</v>
      </c>
      <c r="C25" s="219"/>
      <c r="D25" s="57" t="e">
        <f>SUM(D22:D24)</f>
        <v>#REF!</v>
      </c>
      <c r="E25" s="58" t="e">
        <f>SUM(E22:E24)</f>
        <v>#REF!</v>
      </c>
      <c r="F25" s="58" t="e">
        <f>SUM(F22:F24)</f>
        <v>#REF!</v>
      </c>
      <c r="G25" s="58" t="e">
        <f>SUM(G22:G24)</f>
        <v>#REF!</v>
      </c>
      <c r="H25" s="115"/>
      <c r="I25" s="60" t="e">
        <f>SUM(I22:I24)</f>
        <v>#REF!</v>
      </c>
      <c r="J25" s="61" t="e">
        <f>SUM(J22:J24)</f>
        <v>#REF!</v>
      </c>
      <c r="K25" s="61" t="e">
        <f>SUM(K22:K24)</f>
        <v>#REF!</v>
      </c>
      <c r="L25" s="61" t="e">
        <f>SUM(L22:L24)</f>
        <v>#REF!</v>
      </c>
      <c r="M25" s="115"/>
      <c r="N25" s="64"/>
      <c r="O25" s="64"/>
      <c r="P25" s="116"/>
      <c r="Q25" s="64"/>
      <c r="R25" s="46"/>
      <c r="S25" s="38"/>
    </row>
    <row r="26" ht="56.25" customHeight="1"/>
    <row r="27" ht="13.5" customHeight="1"/>
  </sheetData>
  <sheetProtection selectLockedCells="1" selectUnlockedCells="1"/>
  <mergeCells count="30">
    <mergeCell ref="A1:Q1"/>
    <mergeCell ref="D3:E3"/>
    <mergeCell ref="N3:P3"/>
    <mergeCell ref="A5:C5"/>
    <mergeCell ref="D5:E5"/>
    <mergeCell ref="F5:J5"/>
    <mergeCell ref="N5:P5"/>
    <mergeCell ref="A6:Q6"/>
    <mergeCell ref="K7:P7"/>
    <mergeCell ref="A9:C9"/>
    <mergeCell ref="D9:F9"/>
    <mergeCell ref="H9:K9"/>
    <mergeCell ref="M9:Q9"/>
    <mergeCell ref="B20:C20"/>
    <mergeCell ref="A10:C10"/>
    <mergeCell ref="A11:A14"/>
    <mergeCell ref="B11:C11"/>
    <mergeCell ref="B12:C12"/>
    <mergeCell ref="B13:C13"/>
    <mergeCell ref="B14:C14"/>
    <mergeCell ref="A22:A25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</mergeCells>
  <printOptions horizontalCentered="1"/>
  <pageMargins left="0" right="0.39375" top="0.19027777777777777" bottom="0.11805555555555555" header="0.5118055555555555" footer="0.11805555555555555"/>
  <pageSetup horizontalDpi="300" verticalDpi="300" orientation="landscape" paperSize="9" scale="54" r:id="rId2"/>
  <headerFooter alignWithMargins="0">
    <oddFooter xml:space="preserve">&amp;C&amp;8Service des Aides Collectives - Tél : 05 56 43 51 47
email : aides-collectives.cafbordeaux@cafbordeaux.cnafmail.fr&amp;R&amp;8Modèle processus P02 </oddFooter>
  </headerFooter>
  <rowBreaks count="2" manualBreakCount="2">
    <brk id="27" max="255" man="1"/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 CARRALOU 331</dc:creator>
  <cp:keywords/>
  <dc:description/>
  <cp:lastModifiedBy>Carole BETHFORT 331</cp:lastModifiedBy>
  <cp:lastPrinted>2023-04-03T06:28:00Z</cp:lastPrinted>
  <dcterms:created xsi:type="dcterms:W3CDTF">2020-02-27T06:57:01Z</dcterms:created>
  <dcterms:modified xsi:type="dcterms:W3CDTF">2023-04-03T13:52:49Z</dcterms:modified>
  <cp:category/>
  <cp:version/>
  <cp:contentType/>
  <cp:contentStatus/>
</cp:coreProperties>
</file>