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P:\Répertoire agent\Pso\Calcul pso\"/>
    </mc:Choice>
  </mc:AlternateContent>
  <xr:revisionPtr revIDLastSave="0" documentId="13_ncr:1_{5452B286-C09E-42F5-92DB-1F6E371249F0}" xr6:coauthVersionLast="47" xr6:coauthVersionMax="47" xr10:uidLastSave="{00000000-0000-0000-0000-000000000000}"/>
  <workbookProtection workbookAlgorithmName="SHA-512" workbookHashValue="uXCUTEkIORsY6moejNOjOKB0SC0eJFav0MzZq9iGfsTtdHkbWStbtkSkGDsH9KnIdfKYrAJoxjjvP4RCfR2a6A==" workbookSaltValue="ft5hUM6agmQNE1ZJO8jwFw==" workbookSpinCount="100000" lockStructure="1"/>
  <bookViews>
    <workbookView xWindow="25080" yWindow="-120" windowWidth="25440" windowHeight="15390" tabRatio="944" firstSheet="3" activeTab="3" xr2:uid="{00000000-000D-0000-FFFF-FFFF00000000}"/>
  </bookViews>
  <sheets>
    <sheet name="Sources des données" sheetId="8" state="hidden" r:id="rId1"/>
    <sheet name="Paramètres" sheetId="24" state="hidden" r:id="rId2"/>
    <sheet name="Parametres 2022 BT" sheetId="2" state="hidden" r:id="rId3"/>
    <sheet name="CALCUL PSU" sheetId="25" r:id="rId4"/>
    <sheet name="CALCUL BONUS Inclusion Handicap" sheetId="22" r:id="rId5"/>
    <sheet name="CALCUL BONUS Mixité Sociale" sheetId="23" r:id="rId6"/>
    <sheet name="CALCUL BONUS TERRITOIRE" sheetId="5" r:id="rId7"/>
  </sheets>
  <externalReferences>
    <externalReference r:id="rId8"/>
    <externalReference r:id="rId9"/>
  </externalReferences>
  <definedNames>
    <definedName name="_xlnm._FilterDatabase" localSheetId="2" hidden="1">'Parametres 2022 BT'!$A$2:$H$537</definedName>
    <definedName name="L_ACTCEJDOSSAFC" localSheetId="3">[1]ListeActionsCej!$T$8:$T$1407</definedName>
    <definedName name="L_ACTCEJDOSSAFC" localSheetId="1">[1]ListeActionsCej!$T$8:$T$1407</definedName>
    <definedName name="L_ACTCEJDOSSAFC">#REF!</definedName>
    <definedName name="L_BDDCOMM" localSheetId="3">OFFSET([2]Parametres!$A$3:$H$3,0,0,COUNTA([2]Parametres!$A:$A))</definedName>
    <definedName name="L_BDDCOMM" localSheetId="1">OFFSET([2]Parametres!$A$3:$H$3,0,0,COUNTA([2]Parametres!$A:$A))</definedName>
    <definedName name="L_BDDCOMM">OFFSET('Parametres 2022 BT'!$A$3:$H$3,0,0,COUNTA('Parametres 2022 BT'!$A:$A))</definedName>
    <definedName name="L_BDDEPCI" localSheetId="3">OFFSET([2]Parametres!$J$3:$O$3,0,0,COUNTA([2]Parametres!$J:$J))</definedName>
    <definedName name="L_BDDEPCI" localSheetId="1">OFFSET([2]Parametres!$J$3:$O$3,0,0,COUNTA([2]Parametres!$J:$J))</definedName>
    <definedName name="L_BDDEPCI">OFFSET('Parametres 2022 BT'!$J$3:$O$3,0,0,COUNTA('Parametres 2022 BT'!$J:$J))</definedName>
    <definedName name="L_BDDFinal" localSheetId="3">OFFSET([1]OffreExistanteDvpt!$E$4:$AA$4,0,0,COUNTA([1]OffreExistanteDvpt!$E:$E))</definedName>
    <definedName name="L_BDDFinal" localSheetId="1">OFFSET([1]OffreExistanteDvpt!$E$4:$AA$4,0,0,COUNTA([1]OffreExistanteDvpt!$E:$E))</definedName>
    <definedName name="L_BDDFinal">OFFSET(#REF!,0,0,COUNTA(#REF!))</definedName>
    <definedName name="L_BDDGEOLISS_Numdoss" localSheetId="3">OFFSET([1]geolissage!$B$8:$W$8,0,0,COUNTA([1]geolissage!$B:$B))</definedName>
    <definedName name="L_BDDGEOLISS_Numdoss" localSheetId="1">OFFSET([1]geolissage!$B$8:$W$8,0,0,COUNTA([1]geolissage!$B:$B))</definedName>
    <definedName name="L_BDDGEOLISS_Numdoss">OFFSET(#REF!,0,0,COUNTA(#REF!))</definedName>
    <definedName name="L_BDDGeolissage" localSheetId="3">OFFSET([1]geolissage!$A$8:$W$8,0,0,COUNTA([1]geolissage!$A:$A))</definedName>
    <definedName name="L_BDDGeolissage" localSheetId="1">OFFSET([1]geolissage!$A$8:$W$8,0,0,COUNTA([1]geolissage!$A:$A))</definedName>
    <definedName name="L_BDDGeolissage">OFFSET(#REF!,0,0,COUNTA(#REF!))</definedName>
    <definedName name="L_BDDGEST" localSheetId="3">OFFSET([2]Parametres!$W$3:$Y$3,0,0,COUNTA([2]Parametres!$W:$W))</definedName>
    <definedName name="L_BDDGEST" localSheetId="1">OFFSET([2]Parametres!$W$3:$Y$3,0,0,COUNTA([2]Parametres!$W:$W))</definedName>
    <definedName name="L_BDDGEST">OFFSET('Parametres 2022 BT'!$W$3:$Y$3,0,0,COUNTA('Parametres 2022 BT'!$W:$W))</definedName>
    <definedName name="L_BDDSIVOM" localSheetId="3">OFFSET([2]Parametres!$Q$3:$U$3,0,0,COUNTA([2]Parametres!$Q:$Q))</definedName>
    <definedName name="L_BDDSIVOM" localSheetId="1">OFFSET([2]Parametres!$Q$3:$U$3,0,0,COUNTA([2]Parametres!$Q:$Q))</definedName>
    <definedName name="L_BDDSIVOM">OFFSET('Parametres 2022 BT'!$Q$3:$U$3,0,0,COUNTA('Parametres 2022 BT'!$Q:$Q))</definedName>
    <definedName name="L_CASODOSSAFC" localSheetId="3">[1]ListeDOM!$D$8:$D$1009</definedName>
    <definedName name="L_CASODOSSAFC" localSheetId="1">[1]ListeDOM!$D$8:$D$1009</definedName>
    <definedName name="L_CASODOSSAFC">#REF!</definedName>
    <definedName name="L_DOSSAFC" localSheetId="3">OFFSET([1]ListeEquip!$B$8,0,0,COUNTA([1]ListeEquip!$B:$B))</definedName>
    <definedName name="L_DOSSAFC" localSheetId="1">OFFSET([1]ListeEquip!$B$8,0,0,COUNTA([1]ListeEquip!$B:$B))</definedName>
    <definedName name="L_DOSSAFC">OFFSET(#REF!,0,0,COUNTA(#REF!))</definedName>
    <definedName name="L_FRTDOSSAFC" localSheetId="3">[1]ListeFrt_QPV!$D$8:$D$1009</definedName>
    <definedName name="L_FRTDOSSAFC" localSheetId="1">[1]ListeFrt_QPV!$D$8:$D$1009</definedName>
    <definedName name="L_FRTDOSSAFC">#REF!</definedName>
    <definedName name="L_GroupesEAJE" localSheetId="3">[2]Parametres!$AG$3:$AL$11</definedName>
    <definedName name="L_GroupesEAJE" localSheetId="1">[2]Parametres!$AG$3:$AL$11</definedName>
    <definedName name="L_GroupesEAJE">'Parametres 2022 BT'!$AG$3:$AL$11</definedName>
    <definedName name="L_MTACTCEJ" localSheetId="3">[1]ListeActionsCej!$K$8:$K$1407</definedName>
    <definedName name="L_MTACTCEJ" localSheetId="1">[1]ListeActionsCej!$K$8:$K$1407</definedName>
    <definedName name="L_MTACTCEJ">#REF!</definedName>
    <definedName name="L_MTCASO" localSheetId="3">[1]ListeDOM!$C$8:$C$1009</definedName>
    <definedName name="L_MTCASO" localSheetId="1">[1]ListeDOM!$C$8:$C$1009</definedName>
    <definedName name="L_MTCASO">#REF!</definedName>
    <definedName name="L_MTFRT" localSheetId="3">[1]ListeFrt_QPV!$C$8:$C$1009</definedName>
    <definedName name="L_MTFRT" localSheetId="1">[1]ListeFrt_QPV!$C$8:$C$1009</definedName>
    <definedName name="L_MTFRT">#REF!</definedName>
    <definedName name="L_NOMCOM" localSheetId="3">OFFSET([2]Parametres!$A$3,0,0,COUNTA([2]Parametres!$A:$A))</definedName>
    <definedName name="L_NOMCOM" localSheetId="1">OFFSET([2]Parametres!$A$3,0,0,COUNTA([2]Parametres!$A:$A))</definedName>
    <definedName name="L_NOMCOM">OFFSET('Parametres 2022 BT'!$A$3,0,0,COUNTA('Parametres 2022 BT'!$A:$A))</definedName>
    <definedName name="L_NOMEPCI" localSheetId="3">OFFSET([2]Parametres!$J$3,0,0,COUNTA([2]Parametres!$J:$J))</definedName>
    <definedName name="L_NOMEPCI" localSheetId="1">OFFSET([2]Parametres!$J$3,0,0,COUNTA([2]Parametres!$J:$J))</definedName>
    <definedName name="L_NOMEPCI">OFFSET('Parametres 2022 BT'!$J$3,0,0,COUNTA('Parametres 2022 BT'!$J:$J))</definedName>
    <definedName name="L_NOMGEST" localSheetId="3">OFFSET([2]Parametres!$W$3,0,0,COUNTA([2]Parametres!$W:$W))</definedName>
    <definedName name="L_NOMGEST" localSheetId="1">OFFSET([2]Parametres!$W$3,0,0,COUNTA([2]Parametres!$W:$W))</definedName>
    <definedName name="L_NOMGEST">OFFSET('Parametres 2022 BT'!$W$3,0,0,COUNTA('Parametres 2022 BT'!$W:$W))</definedName>
    <definedName name="L_NOMSIVOM" localSheetId="3">OFFSET([2]Parametres!$Q$3,0,0,COUNTA([2]Parametres!$Q:$Q)-1)</definedName>
    <definedName name="L_NOMSIVOM" localSheetId="1">OFFSET([2]Parametres!$Q$3,0,0,COUNTA([2]Parametres!$Q:$Q)-1)</definedName>
    <definedName name="L_NOMSIVOM">OFFSET('Parametres 2022 BT'!$Q$3,0,0,COUNTA('Parametres 2022 BT'!$Q:$Q)-1)</definedName>
    <definedName name="L_OKKO">'Parametres 2022 BT'!$AE$3:$AE$4</definedName>
    <definedName name="L_RaisonRedress">'Parametres 2022 BT'!$AC$3:$AC$6</definedName>
    <definedName name="L_TerritComp">'Parametres 2022 BT'!$AA$3:$AA$7</definedName>
    <definedName name="L_VIDE" localSheetId="3">[1]GuideUtilisation!$A$1</definedName>
    <definedName name="L_VIDE" localSheetId="1">[1]GuideUtilisation!$A$1</definedName>
    <definedName name="L_VIDE">#REF!</definedName>
    <definedName name="_xlnm.Print_Area" localSheetId="4">'CALCUL BONUS Inclusion Handicap'!$A$1:$P$69</definedName>
    <definedName name="_xlnm.Print_Area" localSheetId="5">'CALCUL BONUS Mixité Sociale'!$A$1:$P$43</definedName>
    <definedName name="_xlnm.Print_Area" localSheetId="6">'CALCUL BONUS TERRITOIRE'!$A$1:$P$53</definedName>
    <definedName name="_xlnm.Print_Area" localSheetId="3">'CALCUL PSU'!$A$1:$J$48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2" i="23" l="1"/>
  <c r="N66" i="22"/>
  <c r="N62" i="22"/>
  <c r="N61" i="22"/>
  <c r="N45" i="22"/>
  <c r="P35" i="22"/>
  <c r="B20" i="25"/>
  <c r="D13" i="25"/>
  <c r="B17" i="24"/>
  <c r="B16" i="24"/>
  <c r="L43" i="5"/>
  <c r="B27" i="5"/>
  <c r="C27" i="5"/>
  <c r="F38" i="25"/>
  <c r="D38" i="25"/>
  <c r="D28" i="25"/>
  <c r="B28" i="25"/>
  <c r="F13" i="25"/>
  <c r="F10" i="25"/>
  <c r="C21" i="24" s="1"/>
  <c r="H42" i="23"/>
  <c r="N41" i="23"/>
  <c r="G38" i="23"/>
  <c r="M22" i="23"/>
  <c r="P21" i="23"/>
  <c r="H32" i="23" s="1"/>
  <c r="M21" i="23"/>
  <c r="N13" i="23"/>
  <c r="N9" i="23"/>
  <c r="H68" i="22"/>
  <c r="N67" i="22"/>
  <c r="G64" i="22"/>
  <c r="D59" i="22"/>
  <c r="D58" i="22"/>
  <c r="J30" i="22"/>
  <c r="N29" i="22"/>
  <c r="J29" i="22"/>
  <c r="H23" i="22"/>
  <c r="N22" i="22"/>
  <c r="H45" i="22" s="1"/>
  <c r="N49" i="22" s="1"/>
  <c r="F58" i="22" s="1"/>
  <c r="H22" i="22"/>
  <c r="N15" i="22"/>
  <c r="N9" i="22"/>
  <c r="C19" i="24" l="1"/>
  <c r="C22" i="24"/>
  <c r="C20" i="24"/>
  <c r="A50" i="5"/>
  <c r="F28" i="25"/>
  <c r="B33" i="25" s="1"/>
  <c r="B16" i="25"/>
  <c r="H35" i="22"/>
  <c r="N39" i="22" s="1"/>
  <c r="L58" i="22" s="1"/>
  <c r="N40" i="23"/>
  <c r="N42" i="23" s="1"/>
  <c r="N5" i="23" s="1"/>
  <c r="C23" i="24" l="1"/>
  <c r="B25" i="24" s="1"/>
  <c r="C25" i="24" s="1"/>
  <c r="N68" i="22"/>
  <c r="N5" i="22" s="1"/>
  <c r="H10" i="25" l="1"/>
  <c r="Q17" i="5"/>
  <c r="R17" i="5" s="1"/>
  <c r="E17" i="5"/>
  <c r="H16" i="25" l="1"/>
  <c r="H33" i="25" s="1"/>
  <c r="D16" i="25"/>
  <c r="D33" i="25" s="1"/>
  <c r="F33" i="25" s="1"/>
  <c r="S17" i="5"/>
  <c r="T17" i="5"/>
  <c r="F16" i="25" l="1"/>
  <c r="J33" i="25"/>
  <c r="H38" i="25" s="1"/>
  <c r="J38" i="25" s="1"/>
  <c r="D45" i="25" s="1"/>
  <c r="J16" i="25"/>
  <c r="D20" i="25" s="1"/>
  <c r="J20" i="25" s="1"/>
  <c r="B45" i="25" s="1"/>
  <c r="U17" i="5"/>
  <c r="AE17" i="5"/>
  <c r="W17" i="5"/>
  <c r="F45" i="25" l="1"/>
  <c r="H18" i="5"/>
  <c r="H19" i="5"/>
  <c r="H21" i="5"/>
  <c r="H22" i="5"/>
  <c r="H23" i="5"/>
  <c r="H24" i="5"/>
  <c r="H25" i="5"/>
  <c r="H26" i="5"/>
  <c r="H27" i="5"/>
  <c r="H28" i="5"/>
  <c r="H30" i="5"/>
  <c r="H31" i="5"/>
  <c r="H32" i="5"/>
  <c r="H33" i="5"/>
  <c r="H34" i="5"/>
  <c r="H35" i="5"/>
  <c r="H36" i="5"/>
  <c r="H37" i="5"/>
  <c r="H38" i="5"/>
  <c r="H39" i="5"/>
  <c r="H40" i="5"/>
  <c r="H41" i="5"/>
  <c r="H42" i="5"/>
  <c r="H43" i="5"/>
  <c r="H45" i="5"/>
  <c r="H46" i="5"/>
  <c r="H17" i="5"/>
  <c r="B17" i="5" l="1"/>
  <c r="C17" i="5"/>
  <c r="D17" i="5"/>
  <c r="F17" i="5"/>
  <c r="G17" i="5"/>
  <c r="J17" i="5" s="1"/>
  <c r="I17" i="5" l="1"/>
  <c r="X17" i="5"/>
  <c r="G46" i="5"/>
  <c r="J46" i="5" s="1"/>
  <c r="F46" i="5"/>
  <c r="E46" i="5"/>
  <c r="D46" i="5"/>
  <c r="C46" i="5"/>
  <c r="B46" i="5"/>
  <c r="G45" i="5"/>
  <c r="J45" i="5" s="1"/>
  <c r="F45" i="5"/>
  <c r="E45" i="5"/>
  <c r="D45" i="5"/>
  <c r="C45" i="5"/>
  <c r="B45" i="5"/>
  <c r="G43" i="5"/>
  <c r="J43" i="5" s="1"/>
  <c r="F43" i="5"/>
  <c r="E43" i="5"/>
  <c r="D43" i="5"/>
  <c r="C43" i="5"/>
  <c r="B43" i="5"/>
  <c r="G42" i="5"/>
  <c r="J42" i="5" s="1"/>
  <c r="F42" i="5"/>
  <c r="E42" i="5"/>
  <c r="D42" i="5"/>
  <c r="C42" i="5"/>
  <c r="B42" i="5"/>
  <c r="G41" i="5"/>
  <c r="J41" i="5" s="1"/>
  <c r="F41" i="5"/>
  <c r="E41" i="5"/>
  <c r="D41" i="5"/>
  <c r="C41" i="5"/>
  <c r="B41" i="5"/>
  <c r="G40" i="5"/>
  <c r="J40" i="5" s="1"/>
  <c r="F40" i="5"/>
  <c r="E40" i="5"/>
  <c r="D40" i="5"/>
  <c r="C40" i="5"/>
  <c r="B40" i="5"/>
  <c r="G39" i="5"/>
  <c r="J39" i="5" s="1"/>
  <c r="F39" i="5"/>
  <c r="E39" i="5"/>
  <c r="D39" i="5"/>
  <c r="C39" i="5"/>
  <c r="B39" i="5"/>
  <c r="G38" i="5"/>
  <c r="J38" i="5" s="1"/>
  <c r="F38" i="5"/>
  <c r="E38" i="5"/>
  <c r="D38" i="5"/>
  <c r="C38" i="5"/>
  <c r="B38" i="5"/>
  <c r="G37" i="5"/>
  <c r="J37" i="5" s="1"/>
  <c r="F37" i="5"/>
  <c r="E37" i="5"/>
  <c r="D37" i="5"/>
  <c r="C37" i="5"/>
  <c r="B37" i="5"/>
  <c r="G36" i="5"/>
  <c r="J36" i="5" s="1"/>
  <c r="F36" i="5"/>
  <c r="E36" i="5"/>
  <c r="D36" i="5"/>
  <c r="C36" i="5"/>
  <c r="B36" i="5"/>
  <c r="G35" i="5"/>
  <c r="J35" i="5" s="1"/>
  <c r="F35" i="5"/>
  <c r="E35" i="5"/>
  <c r="D35" i="5"/>
  <c r="C35" i="5"/>
  <c r="B35" i="5"/>
  <c r="G34" i="5"/>
  <c r="J34" i="5" s="1"/>
  <c r="F34" i="5"/>
  <c r="E34" i="5"/>
  <c r="D34" i="5"/>
  <c r="C34" i="5"/>
  <c r="B34" i="5"/>
  <c r="G33" i="5"/>
  <c r="J33" i="5" s="1"/>
  <c r="F33" i="5"/>
  <c r="E33" i="5"/>
  <c r="D33" i="5"/>
  <c r="C33" i="5"/>
  <c r="B33" i="5"/>
  <c r="G32" i="5"/>
  <c r="J32" i="5" s="1"/>
  <c r="F32" i="5"/>
  <c r="E32" i="5"/>
  <c r="D32" i="5"/>
  <c r="C32" i="5"/>
  <c r="B32" i="5"/>
  <c r="G31" i="5"/>
  <c r="J31" i="5" s="1"/>
  <c r="F31" i="5"/>
  <c r="E31" i="5"/>
  <c r="D31" i="5"/>
  <c r="C31" i="5"/>
  <c r="B31" i="5"/>
  <c r="G30" i="5"/>
  <c r="J30" i="5" s="1"/>
  <c r="F30" i="5"/>
  <c r="E30" i="5"/>
  <c r="D30" i="5"/>
  <c r="C30" i="5"/>
  <c r="B30" i="5"/>
  <c r="G28" i="5"/>
  <c r="J28" i="5" s="1"/>
  <c r="F28" i="5"/>
  <c r="E28" i="5"/>
  <c r="D28" i="5"/>
  <c r="C28" i="5"/>
  <c r="B28" i="5"/>
  <c r="G27" i="5"/>
  <c r="J27" i="5" s="1"/>
  <c r="F27" i="5"/>
  <c r="E27" i="5"/>
  <c r="D27" i="5"/>
  <c r="G26" i="5"/>
  <c r="J26" i="5" s="1"/>
  <c r="F26" i="5"/>
  <c r="E26" i="5"/>
  <c r="D26" i="5"/>
  <c r="C26" i="5"/>
  <c r="B26" i="5"/>
  <c r="G25" i="5"/>
  <c r="J25" i="5" s="1"/>
  <c r="F25" i="5"/>
  <c r="E25" i="5"/>
  <c r="D25" i="5"/>
  <c r="C25" i="5"/>
  <c r="B25" i="5"/>
  <c r="G24" i="5"/>
  <c r="J24" i="5" s="1"/>
  <c r="F24" i="5"/>
  <c r="E24" i="5"/>
  <c r="D24" i="5"/>
  <c r="C24" i="5"/>
  <c r="B24" i="5"/>
  <c r="G23" i="5"/>
  <c r="J23" i="5" s="1"/>
  <c r="F23" i="5"/>
  <c r="E23" i="5"/>
  <c r="D23" i="5"/>
  <c r="C23" i="5"/>
  <c r="B23" i="5"/>
  <c r="G22" i="5"/>
  <c r="J22" i="5" s="1"/>
  <c r="F22" i="5"/>
  <c r="E22" i="5"/>
  <c r="D22" i="5"/>
  <c r="C22" i="5"/>
  <c r="B22" i="5"/>
  <c r="G21" i="5"/>
  <c r="J21" i="5" s="1"/>
  <c r="F21" i="5"/>
  <c r="E21" i="5"/>
  <c r="D21" i="5"/>
  <c r="C21" i="5"/>
  <c r="B21" i="5"/>
  <c r="G19" i="5"/>
  <c r="J19" i="5" s="1"/>
  <c r="F19" i="5"/>
  <c r="E19" i="5"/>
  <c r="D19" i="5"/>
  <c r="C19" i="5"/>
  <c r="B19" i="5"/>
  <c r="G18" i="5"/>
  <c r="J18" i="5" s="1"/>
  <c r="F18" i="5"/>
  <c r="E18" i="5"/>
  <c r="D18" i="5"/>
  <c r="C18" i="5"/>
  <c r="B18" i="5"/>
  <c r="D10" i="5" l="1"/>
  <c r="E10" i="5"/>
  <c r="Y17" i="5"/>
  <c r="I19" i="5"/>
  <c r="I21" i="5"/>
  <c r="I23" i="5"/>
  <c r="I25" i="5"/>
  <c r="I27" i="5"/>
  <c r="I31" i="5"/>
  <c r="I33" i="5"/>
  <c r="I35" i="5"/>
  <c r="I37" i="5"/>
  <c r="I39" i="5"/>
  <c r="I41" i="5"/>
  <c r="I45" i="5"/>
  <c r="I18" i="5"/>
  <c r="I22" i="5"/>
  <c r="I24" i="5"/>
  <c r="I26" i="5"/>
  <c r="I28" i="5"/>
  <c r="I30" i="5"/>
  <c r="I32" i="5"/>
  <c r="I34" i="5"/>
  <c r="I36" i="5"/>
  <c r="I38" i="5"/>
  <c r="I40" i="5"/>
  <c r="I42" i="5"/>
  <c r="I43" i="5"/>
  <c r="I46" i="5"/>
  <c r="C10" i="5" l="1"/>
  <c r="AD17" i="5"/>
  <c r="L50" i="5" l="1"/>
  <c r="AI17" i="5"/>
  <c r="AH17" i="5"/>
  <c r="N50" i="5" l="1"/>
  <c r="P5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licou331</author>
  </authors>
  <commentList>
    <comment ref="C19" authorId="0" shapeId="0" xr:uid="{5B15284B-13EF-4D80-AAB3-4CE65D878741}">
      <text>
        <r>
          <rPr>
            <b/>
            <sz val="8"/>
            <color indexed="81"/>
            <rFont val="Tahoma"/>
            <family val="2"/>
          </rPr>
          <t>licou331:</t>
        </r>
        <r>
          <rPr>
            <sz val="8"/>
            <color indexed="81"/>
            <rFont val="Tahoma"/>
            <family val="2"/>
          </rPr>
          <t xml:space="preserve">
test si couches et repas alors 1 sinon 0</t>
        </r>
      </text>
    </comment>
    <comment ref="C20" authorId="0" shapeId="0" xr:uid="{13DE5597-B350-4C05-8B66-77308F46907E}">
      <text>
        <r>
          <rPr>
            <b/>
            <sz val="8"/>
            <color indexed="81"/>
            <rFont val="Tahoma"/>
            <family val="2"/>
          </rPr>
          <t>licou331:</t>
        </r>
        <r>
          <rPr>
            <sz val="8"/>
            <color indexed="81"/>
            <rFont val="Tahoma"/>
            <family val="2"/>
          </rPr>
          <t xml:space="preserve">
test si taux de facturation &lt;= 107 % alors 1 sinon 0</t>
        </r>
      </text>
    </comment>
    <comment ref="C21" authorId="0" shapeId="0" xr:uid="{D83E595A-2198-44A6-B52C-DE5EE5DB1912}">
      <text>
        <r>
          <rPr>
            <b/>
            <sz val="8"/>
            <color indexed="81"/>
            <rFont val="Tahoma"/>
            <family val="2"/>
          </rPr>
          <t>licou331:</t>
        </r>
        <r>
          <rPr>
            <sz val="8"/>
            <color indexed="81"/>
            <rFont val="Tahoma"/>
            <family val="2"/>
          </rPr>
          <t xml:space="preserve">
test si taux de facturation &gt; 107 % et &lt;=117 % alors 4 sinon 0</t>
        </r>
      </text>
    </comment>
    <comment ref="C22" authorId="0" shapeId="0" xr:uid="{6E9A1463-15EA-4570-9692-017B55184D47}">
      <text>
        <r>
          <rPr>
            <b/>
            <sz val="8"/>
            <color indexed="81"/>
            <rFont val="Tahoma"/>
            <family val="2"/>
          </rPr>
          <t>licou331:</t>
        </r>
        <r>
          <rPr>
            <sz val="8"/>
            <color indexed="81"/>
            <rFont val="Tahoma"/>
            <family val="2"/>
          </rPr>
          <t xml:space="preserve">
test si taux de facturation &gt; 117 % alors 7 sinon 0</t>
        </r>
      </text>
    </comment>
    <comment ref="C23" authorId="0" shapeId="0" xr:uid="{8791CC83-7B25-4837-B7B5-392B9CA7B45E}">
      <text>
        <r>
          <rPr>
            <b/>
            <sz val="8"/>
            <color indexed="81"/>
            <rFont val="Tahoma"/>
            <family val="2"/>
          </rPr>
          <t>licou331:</t>
        </r>
        <r>
          <rPr>
            <sz val="8"/>
            <color indexed="81"/>
            <rFont val="Tahoma"/>
            <family val="2"/>
          </rPr>
          <t xml:space="preserve">
valeurs possibles :
1 Ni couches ou repas et taux &lt;= 107 %
2 Couches et repas et taux &lt;= 107 %
4 Ni couches ou repas et Tf compris entre 107% et 117 %
5 Couches et repas et Tf compris entre 107% et 117 %
7 Ni couches et repas et Tf &gt; 117 %
8 Couches et repas et Tf &gt; 117 %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Carole BETHFORT 331</author>
  </authors>
  <commentList>
    <comment ref="M11" authorId="0" shapeId="0" xr:uid="{5B66DA0A-45B6-4403-AE2E-03BAEA937EEC}">
      <text>
        <r>
          <rPr>
            <b/>
            <sz val="9"/>
            <color indexed="81"/>
            <rFont val="Tahoma"/>
            <family val="2"/>
          </rPr>
          <t>reconnus ou en cours de détection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Adeline OTON 755</author>
  </authors>
  <commentList>
    <comment ref="A24" authorId="0" shapeId="0" xr:uid="{76295889-1B5C-452E-9681-C9795C1341D9}">
      <text>
        <r>
          <rPr>
            <b/>
            <sz val="9"/>
            <color indexed="81"/>
            <rFont val="Tahoma"/>
            <family val="2"/>
          </rPr>
          <t>Montant forfaitaire par place soutenue par la collectivité pour l'existant avant application du plancher</t>
        </r>
        <r>
          <rPr>
            <sz val="9"/>
            <color indexed="81"/>
            <rFont val="Tahoma"/>
            <family val="2"/>
          </rPr>
          <t xml:space="preserve">
</t>
        </r>
      </text>
    </comment>
  </commentList>
</comments>
</file>

<file path=xl/sharedStrings.xml><?xml version="1.0" encoding="utf-8"?>
<sst xmlns="http://schemas.openxmlformats.org/spreadsheetml/2006/main" count="2615" uniqueCount="1390">
  <si>
    <t>Montant CEJ</t>
  </si>
  <si>
    <t>Territoire de compétence</t>
  </si>
  <si>
    <t>Nom du territoire</t>
  </si>
  <si>
    <t>Numéro du territoire</t>
  </si>
  <si>
    <t>Types de territoires</t>
  </si>
  <si>
    <t>Epci</t>
  </si>
  <si>
    <t>Commune</t>
  </si>
  <si>
    <t>Zone à alimenter avec l'export de la table LISTE_COMMTERRIT</t>
  </si>
  <si>
    <t>Zone à alimenter avec l'export de la table LISTE_EPCITERRIT</t>
  </si>
  <si>
    <t>Zone à alimenter à partir de la calculette</t>
  </si>
  <si>
    <t>Nom groupe commune</t>
  </si>
  <si>
    <t>NOM COMMUNE</t>
  </si>
  <si>
    <t>NUMERO COMMUNE</t>
  </si>
  <si>
    <t>NUMERO EPCI</t>
  </si>
  <si>
    <t>NOM EPCI</t>
  </si>
  <si>
    <t>DGCL - Population DGF</t>
  </si>
  <si>
    <t>DGCL - Potentiel financier</t>
  </si>
  <si>
    <t>Insee (Filosofi) - Nombre de ménages fiscaux</t>
  </si>
  <si>
    <t xml:space="preserve">Insee (Filosofi) - Médiane du niveau de vie </t>
  </si>
  <si>
    <t>Médiane du niveau de vie RECALCULE</t>
  </si>
  <si>
    <t>Potentiel financier * Population DGF</t>
  </si>
  <si>
    <t>Médiane du niveau de vie  * Nb de ménages fiscaux</t>
  </si>
  <si>
    <t>Source</t>
  </si>
  <si>
    <t>Insee - basestat.bceAAAA</t>
  </si>
  <si>
    <t>basestat.bceAAAA</t>
  </si>
  <si>
    <t>Année</t>
  </si>
  <si>
    <t>dernière année connue - se référer à la sortie Sas</t>
  </si>
  <si>
    <t>date de référence DGCL présent dans la table - se référer à la sortie Sas</t>
  </si>
  <si>
    <t>Insee - fichier Filosofi</t>
  </si>
  <si>
    <t>Se référer à l'année du fichier</t>
  </si>
  <si>
    <t>Définition</t>
  </si>
  <si>
    <t>Nom de la commune</t>
  </si>
  <si>
    <t>Numéro de la commune</t>
  </si>
  <si>
    <t>Nom de l'Epci</t>
  </si>
  <si>
    <t xml:space="preserve">Variable </t>
  </si>
  <si>
    <t>Numérode l'Epci</t>
  </si>
  <si>
    <t>DGCL - Potentiel financier par habitant</t>
  </si>
  <si>
    <r>
      <rPr>
        <b/>
        <sz val="11"/>
        <color theme="1"/>
        <rFont val="Calibri"/>
        <family val="2"/>
        <scheme val="minor"/>
      </rPr>
      <t xml:space="preserve">Communes uniquement : </t>
    </r>
    <r>
      <rPr>
        <sz val="11"/>
        <color theme="1"/>
        <rFont val="Calibri"/>
        <family val="2"/>
        <scheme val="minor"/>
      </rPr>
      <t>Niveau de vie médian sur le territoire</t>
    </r>
  </si>
  <si>
    <r>
      <rPr>
        <b/>
        <sz val="11"/>
        <color theme="1"/>
        <rFont val="Calibri"/>
        <family val="2"/>
        <scheme val="minor"/>
      </rPr>
      <t xml:space="preserve">Communes uniquement : </t>
    </r>
    <r>
      <rPr>
        <sz val="11"/>
        <color theme="1"/>
        <rFont val="Calibri"/>
        <family val="2"/>
        <scheme val="minor"/>
      </rPr>
      <t>Nombre de ménages fiscaux sur le territoire</t>
    </r>
  </si>
  <si>
    <t>∑(médiane de niveau de vie * Nb de ménages fiscaux )
__________________________________________________
∑ménages fiscaux</t>
  </si>
  <si>
    <t>ou</t>
  </si>
  <si>
    <t>[(médiane de niveau de vie territoire A * Nb de ménages fiscaux  territoire A) + (médiane de niveau de vie territoire B * Nb de ménages fiscaux  territoire B) +… + (médiane de niveau de vie territoire Z * Nb de ménages fiscaux  territoire Z) ]
__________________________________________________
[Nb de ménages fiscaux  territoire A + Nb de ménages fiscaux  territoire B + ... + Nb de ménages fiscaux  territoire Z]</t>
  </si>
  <si>
    <t>Sias.AFCDEACJ</t>
  </si>
  <si>
    <r>
      <rPr>
        <b/>
        <sz val="11"/>
        <color theme="1"/>
        <rFont val="Calibri"/>
        <family val="2"/>
        <scheme val="minor"/>
      </rPr>
      <t xml:space="preserve">Hors communes : </t>
    </r>
    <r>
      <rPr>
        <sz val="11"/>
        <color theme="1"/>
        <rFont val="Calibri"/>
        <family val="2"/>
        <scheme val="minor"/>
      </rPr>
      <t>Moyenne des médiane de niveau de vie tenant compte du nombre de ménages fiscaux</t>
    </r>
  </si>
  <si>
    <t>Montant du droit sur l'action Cej.
Calculé à partir des variables mtdracej et mtdegacj</t>
  </si>
  <si>
    <t>Définitions et sources des données</t>
  </si>
  <si>
    <t>Raison redressement</t>
  </si>
  <si>
    <t>Ouverture en cours d'année</t>
  </si>
  <si>
    <t>Fermeture définitive</t>
  </si>
  <si>
    <t>Fermeture en cours d'année</t>
  </si>
  <si>
    <t>-</t>
  </si>
  <si>
    <t>Num org.</t>
  </si>
  <si>
    <t>Nb actes incorrect</t>
  </si>
  <si>
    <t>Raison sociale gestionnaire PS</t>
  </si>
  <si>
    <t>Nom équipement</t>
  </si>
  <si>
    <t>Numéro dossier AFC</t>
  </si>
  <si>
    <t>Activité équipement</t>
  </si>
  <si>
    <t>Validité Lien</t>
  </si>
  <si>
    <t>OK</t>
  </si>
  <si>
    <t>Erreur</t>
  </si>
  <si>
    <t>Statut juridique gest. PS</t>
  </si>
  <si>
    <t>Groupe</t>
  </si>
  <si>
    <t>Médiane du niveau de vie</t>
  </si>
  <si>
    <t>Nom groupe</t>
  </si>
  <si>
    <t>Montant plancher</t>
  </si>
  <si>
    <t>Montant bonus nouveau</t>
  </si>
  <si>
    <t>Groupe 1</t>
  </si>
  <si>
    <t>Groupe 2</t>
  </si>
  <si>
    <t>Groupe 3</t>
  </si>
  <si>
    <t>Groupe 4</t>
  </si>
  <si>
    <t>Groupe 5</t>
  </si>
  <si>
    <t>Groupe 6</t>
  </si>
  <si>
    <t>Groupe 7</t>
  </si>
  <si>
    <t>Groupe 8</t>
  </si>
  <si>
    <t>Pivot médiane niveau de vie</t>
  </si>
  <si>
    <t>&gt;</t>
  </si>
  <si>
    <t>&lt;=</t>
  </si>
  <si>
    <t>Seuil BAS eclu du potentiel financier</t>
  </si>
  <si>
    <t>Numéro du territoire VALIDE</t>
  </si>
  <si>
    <t>Groupe 9 - QPV</t>
  </si>
  <si>
    <t>Commentaire</t>
  </si>
  <si>
    <t>Cette donnée n'est disponible que pour la France métropolitaine, la Martinique et la Réunion.
Pour les territoires de moins de 50 ménages ou moins de 100 personnes, la donnée n'est pas disponible.
Pour les territoires non couverts par cette variable, la médiane sera considérée à 0, et le territoire sera donc classé dans le groupe avec la médiane de niveau de vie le plus faible.</t>
  </si>
  <si>
    <t>Numéro territoire de compétence (Numéro commune OU EPCI)</t>
  </si>
  <si>
    <t>Code groupe commune</t>
  </si>
  <si>
    <t>Equipements soutenus</t>
  </si>
  <si>
    <t>Equipement implanté en QPV / ZRR</t>
  </si>
  <si>
    <t>Raison sociale Gestionnaire</t>
  </si>
  <si>
    <t>Nom du gestionnaire ou de l'équipement</t>
  </si>
  <si>
    <t>Code gestionnaire ou équipement</t>
  </si>
  <si>
    <t>Zone à alimenter pour les gestionnaires et équipements</t>
  </si>
  <si>
    <t>Statut juridique du gestionnaire PS</t>
  </si>
  <si>
    <t>Nombre de places au 31/12.
Calculé à partir de la table des autorisations de fonctionnement MAIA, agrément actif au 31/12 ou en cours de vérification.</t>
  </si>
  <si>
    <t>OMEGA.OMGAUTORFON</t>
  </si>
  <si>
    <t xml:space="preserve">ETAUTORF = ('VERIFIEE') 
 ou ETAUTORF = ('ENCOURS','ENCOURSNONMODIFIABLE') avec CACCONAF &lt;&gt; ('HISTORIQUE' 'AFC')
ou ETAUTORF  = ('AVERIFIER' 'ENTRAITEMENT' 'ATRAITER' 'VALIDE' ) </t>
  </si>
  <si>
    <t>Nombre de places au 31/12</t>
  </si>
  <si>
    <t>Montant global offre nouvelle</t>
  </si>
  <si>
    <t>Cap N-1</t>
  </si>
  <si>
    <t>Cap N-1 ou Réel N-1 si présence d'un réel sans Cap</t>
  </si>
  <si>
    <t>Potentiel financier</t>
  </si>
  <si>
    <t xml:space="preserve">Prendre le résultat de la sortie Sas pour TOUS les territoires.
Le potentiel financier des Epci et autres groupements de territoires est récalculé à partir du potentiel financier des communes. </t>
  </si>
  <si>
    <t>Source MAIA</t>
  </si>
  <si>
    <t xml:space="preserve">
OMEGA.OMGDONNFIN</t>
  </si>
  <si>
    <t>Est considéré comme soutenu par la collectivité un équipement dont on a un montant supérieur à 0 sur l'une des variables suivantes :
-DONNFINA="PR1_11" (maia) - MT participation EPCI équipement (cpt 746)
- DONNFINA="PR1_8" (maia) - MT participation communale équipement (cpt 744)
- DONNFINA="PR1_7" (maia)  - MT participation départementale équipement (cpt 743)
- DONNFINA="PR2_1" (maia) - MT contrepartie volontaire équipement (cpt 87x)</t>
  </si>
  <si>
    <t>OMGPARTENAIRE.NATJUR</t>
  </si>
  <si>
    <t>OMGPARTENAIRE.NOMPARTE</t>
  </si>
  <si>
    <t>Nom du partenaire</t>
  </si>
  <si>
    <t>OMGEQUIPEMENT.IDEQU + OMGPARTENAIRE.IDPARTE</t>
  </si>
  <si>
    <t>Numéro de dossier de l'équipement.
Afin de se rapprocher du futur identifiant de contrat, le numéro de dossier est composé des éléments MAIA suivants :
- Identifiant équipement (IDEQU)
- Identifiant partenaire (IDPARTE(G))
Ces éléments sont des éléments MAIA. Le numéro d'équipement (IDEQU) peut être retrouvé dans les écrans de l'applicatif.</t>
  </si>
  <si>
    <t>ABZAC</t>
  </si>
  <si>
    <t>33001</t>
  </si>
  <si>
    <t>CA DU LIBOURNAIS</t>
  </si>
  <si>
    <t>200070092</t>
  </si>
  <si>
    <t>AILLAS</t>
  </si>
  <si>
    <t>33002</t>
  </si>
  <si>
    <t>CC DU REOLAIS EN SUD GIRONDE</t>
  </si>
  <si>
    <t>200044394</t>
  </si>
  <si>
    <t>AMBARES ET LAGRAVE</t>
  </si>
  <si>
    <t>33003</t>
  </si>
  <si>
    <t>BORDEAUX METROPOLE</t>
  </si>
  <si>
    <t>243300316</t>
  </si>
  <si>
    <t>AMBES</t>
  </si>
  <si>
    <t>33004</t>
  </si>
  <si>
    <t>ANDERNOS LES BAINS</t>
  </si>
  <si>
    <t>33005</t>
  </si>
  <si>
    <t>CA DU BASSIN D'ARCACHON NORD</t>
  </si>
  <si>
    <t>243301504</t>
  </si>
  <si>
    <t>ANGLADE</t>
  </si>
  <si>
    <t>33006</t>
  </si>
  <si>
    <t>CC DE L'ESTUAIRE</t>
  </si>
  <si>
    <t>243300811</t>
  </si>
  <si>
    <t>ARBANATS</t>
  </si>
  <si>
    <t>33007</t>
  </si>
  <si>
    <t>CC CONVERGENCE GARONNE</t>
  </si>
  <si>
    <t>200069581</t>
  </si>
  <si>
    <t>ARCACHON</t>
  </si>
  <si>
    <t>33009</t>
  </si>
  <si>
    <t>CA BASSIN D'ARCACHON SUD (COBAS)</t>
  </si>
  <si>
    <t>243300563</t>
  </si>
  <si>
    <t>ARCINS</t>
  </si>
  <si>
    <t>33010</t>
  </si>
  <si>
    <t>CC MEDOC ESTUAIRE</t>
  </si>
  <si>
    <t>243301447</t>
  </si>
  <si>
    <t>ARES</t>
  </si>
  <si>
    <t>33011</t>
  </si>
  <si>
    <t>ARSAC</t>
  </si>
  <si>
    <t>33012</t>
  </si>
  <si>
    <t>ARTIGUES PRES BORDEAUX</t>
  </si>
  <si>
    <t>33013</t>
  </si>
  <si>
    <t>ARVEYRES</t>
  </si>
  <si>
    <t>33015</t>
  </si>
  <si>
    <t>ASQUES</t>
  </si>
  <si>
    <t>33016</t>
  </si>
  <si>
    <t>CC DU FRONSADAIS</t>
  </si>
  <si>
    <t>243301397</t>
  </si>
  <si>
    <t>AUBIAC</t>
  </si>
  <si>
    <t>33017</t>
  </si>
  <si>
    <t>CC DU BAZADAIS</t>
  </si>
  <si>
    <t>200043982</t>
  </si>
  <si>
    <t>AUDENGE</t>
  </si>
  <si>
    <t>33019</t>
  </si>
  <si>
    <t>AURIOLLES</t>
  </si>
  <si>
    <t>33020</t>
  </si>
  <si>
    <t>CC DU PAYS FOYEN</t>
  </si>
  <si>
    <t>243301371</t>
  </si>
  <si>
    <t>AUROS</t>
  </si>
  <si>
    <t>33021</t>
  </si>
  <si>
    <t>AVENSAN</t>
  </si>
  <si>
    <t>33022</t>
  </si>
  <si>
    <t>CC MEDULLIENNE</t>
  </si>
  <si>
    <t>243301389</t>
  </si>
  <si>
    <t>AYGUEMORTE LES GRAVES</t>
  </si>
  <si>
    <t>33023</t>
  </si>
  <si>
    <t>CC DE MONTESQUIEU</t>
  </si>
  <si>
    <t>243301264</t>
  </si>
  <si>
    <t>BAGAS</t>
  </si>
  <si>
    <t>33024</t>
  </si>
  <si>
    <t>BAIGNEAUX</t>
  </si>
  <si>
    <t>33025</t>
  </si>
  <si>
    <t>CC RURALES DE L'ENTRE-DEUX-MERS</t>
  </si>
  <si>
    <t>200069599</t>
  </si>
  <si>
    <t>BALIZAC</t>
  </si>
  <si>
    <t>33026</t>
  </si>
  <si>
    <t>CC DU SUD GIRONDE</t>
  </si>
  <si>
    <t>200043974</t>
  </si>
  <si>
    <t>BARIE</t>
  </si>
  <si>
    <t>33027</t>
  </si>
  <si>
    <t>BARON</t>
  </si>
  <si>
    <t>33028</t>
  </si>
  <si>
    <t>CC DU CREONNAIS</t>
  </si>
  <si>
    <t>243301215</t>
  </si>
  <si>
    <t>BARSAC</t>
  </si>
  <si>
    <t>33030</t>
  </si>
  <si>
    <t>BASSANNE</t>
  </si>
  <si>
    <t>33031</t>
  </si>
  <si>
    <t>BASSENS</t>
  </si>
  <si>
    <t>33032</t>
  </si>
  <si>
    <t>BAURECH</t>
  </si>
  <si>
    <t>33033</t>
  </si>
  <si>
    <t>CC DES PORTES DE L'ENTRE-DEUX-MERS</t>
  </si>
  <si>
    <t>243301439</t>
  </si>
  <si>
    <t>BAYAS</t>
  </si>
  <si>
    <t>33034</t>
  </si>
  <si>
    <t>BAYON SUR GIRONDE</t>
  </si>
  <si>
    <t>33035</t>
  </si>
  <si>
    <t>CC DE BLAYE</t>
  </si>
  <si>
    <t>200023794</t>
  </si>
  <si>
    <t>BAZAS</t>
  </si>
  <si>
    <t>33036</t>
  </si>
  <si>
    <t>BEAUTIRAN</t>
  </si>
  <si>
    <t>33037</t>
  </si>
  <si>
    <t>BEGADAN</t>
  </si>
  <si>
    <t>33038</t>
  </si>
  <si>
    <t>CC MEDOC COEUR DE PRESQU'ILE</t>
  </si>
  <si>
    <t>200069995</t>
  </si>
  <si>
    <t>BEGLES</t>
  </si>
  <si>
    <t>33039</t>
  </si>
  <si>
    <t>BEGUEY</t>
  </si>
  <si>
    <t>33040</t>
  </si>
  <si>
    <t>BELIN BELIET</t>
  </si>
  <si>
    <t>33042</t>
  </si>
  <si>
    <t>CC DU VAL DE L'EYRE</t>
  </si>
  <si>
    <t>243301405</t>
  </si>
  <si>
    <t>BELLEBAT</t>
  </si>
  <si>
    <t>33043</t>
  </si>
  <si>
    <t>BELLEFOND</t>
  </si>
  <si>
    <t>33044</t>
  </si>
  <si>
    <t>BELVES DE CASTILLON</t>
  </si>
  <si>
    <t>33045</t>
  </si>
  <si>
    <t>CC DU GRAND SAINT EMILIONNAIS</t>
  </si>
  <si>
    <t>200035533</t>
  </si>
  <si>
    <t>BERNOS BEAULAC</t>
  </si>
  <si>
    <t>33046</t>
  </si>
  <si>
    <t>BERSON</t>
  </si>
  <si>
    <t>33047</t>
  </si>
  <si>
    <t>BERTHEZ</t>
  </si>
  <si>
    <t>33048</t>
  </si>
  <si>
    <t>BEYCHAC ET CAILLAU</t>
  </si>
  <si>
    <t>33049</t>
  </si>
  <si>
    <t>CC LES RIVES DE LA LAURENCE</t>
  </si>
  <si>
    <t>243301249</t>
  </si>
  <si>
    <t>BIEUJAC</t>
  </si>
  <si>
    <t>33050</t>
  </si>
  <si>
    <t>BIGANOS</t>
  </si>
  <si>
    <t>33051</t>
  </si>
  <si>
    <t>BIRAC</t>
  </si>
  <si>
    <t>33053</t>
  </si>
  <si>
    <t>BLAIGNAC</t>
  </si>
  <si>
    <t>33054</t>
  </si>
  <si>
    <t>BLAIGNAN PRIGNAC</t>
  </si>
  <si>
    <t>33055</t>
  </si>
  <si>
    <t>BLANQUEFORT</t>
  </si>
  <si>
    <t>33056</t>
  </si>
  <si>
    <t>BLASIMON</t>
  </si>
  <si>
    <t>33057</t>
  </si>
  <si>
    <t>BLAYE</t>
  </si>
  <si>
    <t>33058</t>
  </si>
  <si>
    <t>BLESIGNAC</t>
  </si>
  <si>
    <t>33059</t>
  </si>
  <si>
    <t>BOMMES</t>
  </si>
  <si>
    <t>33060</t>
  </si>
  <si>
    <t>BONNETAN</t>
  </si>
  <si>
    <t>33061</t>
  </si>
  <si>
    <t>CC LES COTEAUX BORDELAIS</t>
  </si>
  <si>
    <t>243301355</t>
  </si>
  <si>
    <t>BONZAC</t>
  </si>
  <si>
    <t>33062</t>
  </si>
  <si>
    <t>BORDEAUX</t>
  </si>
  <si>
    <t>33063</t>
  </si>
  <si>
    <t>BOSSUGAN</t>
  </si>
  <si>
    <t>33064</t>
  </si>
  <si>
    <t>CC CASTILLON/PUJOLS</t>
  </si>
  <si>
    <t>243301454</t>
  </si>
  <si>
    <t>BOULIAC</t>
  </si>
  <si>
    <t>33065</t>
  </si>
  <si>
    <t>BOURDELLES</t>
  </si>
  <si>
    <t>33066</t>
  </si>
  <si>
    <t>BOURG</t>
  </si>
  <si>
    <t>33067</t>
  </si>
  <si>
    <t>CC DU GRAND CUBZAGUAIS</t>
  </si>
  <si>
    <t>243301223</t>
  </si>
  <si>
    <t>BOURIDEYS</t>
  </si>
  <si>
    <t>33068</t>
  </si>
  <si>
    <t>BRACH</t>
  </si>
  <si>
    <t>33070</t>
  </si>
  <si>
    <t>BRANNE</t>
  </si>
  <si>
    <t>33071</t>
  </si>
  <si>
    <t>BRANNENS</t>
  </si>
  <si>
    <t>33072</t>
  </si>
  <si>
    <t>BRAUD ET SAINT LOUIS</t>
  </si>
  <si>
    <t>33073</t>
  </si>
  <si>
    <t>BROUQUEYRAN</t>
  </si>
  <si>
    <t>33074</t>
  </si>
  <si>
    <t>BRUGES</t>
  </si>
  <si>
    <t>33075</t>
  </si>
  <si>
    <t>BUDOS</t>
  </si>
  <si>
    <t>33076</t>
  </si>
  <si>
    <t>CABANAC ET VILLAGRAINS</t>
  </si>
  <si>
    <t>33077</t>
  </si>
  <si>
    <t>CABARA</t>
  </si>
  <si>
    <t>33078</t>
  </si>
  <si>
    <t>CADARSAC</t>
  </si>
  <si>
    <t>33079</t>
  </si>
  <si>
    <t>CADAUJAC</t>
  </si>
  <si>
    <t>33080</t>
  </si>
  <si>
    <t>CADILLAC EN FRONSADAIS</t>
  </si>
  <si>
    <t>33082</t>
  </si>
  <si>
    <t>33081</t>
  </si>
  <si>
    <t>CAMARSAC</t>
  </si>
  <si>
    <t>33083</t>
  </si>
  <si>
    <t>CAMBES</t>
  </si>
  <si>
    <t>33084</t>
  </si>
  <si>
    <t>CAMBLANES ET MEYNAC</t>
  </si>
  <si>
    <t>33085</t>
  </si>
  <si>
    <t>CAMIAC ET SAINT DENIS</t>
  </si>
  <si>
    <t>33086</t>
  </si>
  <si>
    <t>CAMIRAN</t>
  </si>
  <si>
    <t>33087</t>
  </si>
  <si>
    <t>CAMPS SUR L ISLE</t>
  </si>
  <si>
    <t>33088</t>
  </si>
  <si>
    <t>CAMPUGNAN</t>
  </si>
  <si>
    <t>33089</t>
  </si>
  <si>
    <t>CANEJAN</t>
  </si>
  <si>
    <t>33090</t>
  </si>
  <si>
    <t>CC JALLE-EAU-BOURDE</t>
  </si>
  <si>
    <t>243301165</t>
  </si>
  <si>
    <t>CAPIAN</t>
  </si>
  <si>
    <t>33093</t>
  </si>
  <si>
    <t>CAPLONG</t>
  </si>
  <si>
    <t>33094</t>
  </si>
  <si>
    <t>CAPTIEUX</t>
  </si>
  <si>
    <t>33095</t>
  </si>
  <si>
    <t>CARBON BLANC</t>
  </si>
  <si>
    <t>33096</t>
  </si>
  <si>
    <t>CARCANS</t>
  </si>
  <si>
    <t>33097</t>
  </si>
  <si>
    <t>CC MEDOC ATLANTIQUE</t>
  </si>
  <si>
    <t>200070720</t>
  </si>
  <si>
    <t>CARDAN</t>
  </si>
  <si>
    <t>33098</t>
  </si>
  <si>
    <t>CARIGNAN DE BORDEAUX</t>
  </si>
  <si>
    <t>33099</t>
  </si>
  <si>
    <t>CARS</t>
  </si>
  <si>
    <t>33100</t>
  </si>
  <si>
    <t>CARTELEGUE</t>
  </si>
  <si>
    <t>33101</t>
  </si>
  <si>
    <t>CASSEUIL</t>
  </si>
  <si>
    <t>33102</t>
  </si>
  <si>
    <t>CASTELMORON D ALBRET</t>
  </si>
  <si>
    <t>33103</t>
  </si>
  <si>
    <t>CASTELNAU DE MEDOC</t>
  </si>
  <si>
    <t>33104</t>
  </si>
  <si>
    <t>CASTELVIEL</t>
  </si>
  <si>
    <t>33105</t>
  </si>
  <si>
    <t>CASTETS ET CASTILLON</t>
  </si>
  <si>
    <t>33106</t>
  </si>
  <si>
    <t>CASTILLON LA BATAILLE</t>
  </si>
  <si>
    <t>33108</t>
  </si>
  <si>
    <t>CASTRES GIRONDE</t>
  </si>
  <si>
    <t>33109</t>
  </si>
  <si>
    <t>CAUDROT</t>
  </si>
  <si>
    <t>33111</t>
  </si>
  <si>
    <t>CAUMONT</t>
  </si>
  <si>
    <t>33112</t>
  </si>
  <si>
    <t>CAUVIGNAC</t>
  </si>
  <si>
    <t>33113</t>
  </si>
  <si>
    <t>CAVIGNAC</t>
  </si>
  <si>
    <t>33114</t>
  </si>
  <si>
    <t>CC LATITUDE NORD GIRONDE</t>
  </si>
  <si>
    <t>243301181</t>
  </si>
  <si>
    <t>CAZALIS</t>
  </si>
  <si>
    <t>33115</t>
  </si>
  <si>
    <t>CAZATS</t>
  </si>
  <si>
    <t>33116</t>
  </si>
  <si>
    <t>CAZAUGITAT</t>
  </si>
  <si>
    <t>33117</t>
  </si>
  <si>
    <t>CENAC</t>
  </si>
  <si>
    <t>33118</t>
  </si>
  <si>
    <t>CENON</t>
  </si>
  <si>
    <t>33119</t>
  </si>
  <si>
    <t>CERONS</t>
  </si>
  <si>
    <t>33120</t>
  </si>
  <si>
    <t>CESSAC</t>
  </si>
  <si>
    <t>33121</t>
  </si>
  <si>
    <t>CESTAS</t>
  </si>
  <si>
    <t>33122</t>
  </si>
  <si>
    <t>CEZAC</t>
  </si>
  <si>
    <t>33123</t>
  </si>
  <si>
    <t>CHAMADELLE</t>
  </si>
  <si>
    <t>33124</t>
  </si>
  <si>
    <t>CISSAC MEDOC</t>
  </si>
  <si>
    <t>33125</t>
  </si>
  <si>
    <t>CIVRAC DE BLAYE</t>
  </si>
  <si>
    <t>33126</t>
  </si>
  <si>
    <t>CIVRAC EN MEDOC</t>
  </si>
  <si>
    <t>33128</t>
  </si>
  <si>
    <t>CIVRAC SUR DORDOGNE</t>
  </si>
  <si>
    <t>33127</t>
  </si>
  <si>
    <t>CLEYRAC</t>
  </si>
  <si>
    <t>33129</t>
  </si>
  <si>
    <t>COIMERES</t>
  </si>
  <si>
    <t>33130</t>
  </si>
  <si>
    <t>COIRAC</t>
  </si>
  <si>
    <t>33131</t>
  </si>
  <si>
    <t>COMPS</t>
  </si>
  <si>
    <t>33132</t>
  </si>
  <si>
    <t>COUBEYRAC</t>
  </si>
  <si>
    <t>33133</t>
  </si>
  <si>
    <t>COUQUEQUES</t>
  </si>
  <si>
    <t>33134</t>
  </si>
  <si>
    <t>COURPIAC</t>
  </si>
  <si>
    <t>33135</t>
  </si>
  <si>
    <t>COURS DE MONSEGUR</t>
  </si>
  <si>
    <t>33136</t>
  </si>
  <si>
    <t>COURS LES BAINS</t>
  </si>
  <si>
    <t>33137</t>
  </si>
  <si>
    <t>COUTRAS</t>
  </si>
  <si>
    <t>33138</t>
  </si>
  <si>
    <t>COUTURES</t>
  </si>
  <si>
    <t>33139</t>
  </si>
  <si>
    <t>CREON</t>
  </si>
  <si>
    <t>33140</t>
  </si>
  <si>
    <t>CROIGNON</t>
  </si>
  <si>
    <t>33141</t>
  </si>
  <si>
    <t>CUBNEZAIS</t>
  </si>
  <si>
    <t>33142</t>
  </si>
  <si>
    <t>CUBZAC LES PONTS</t>
  </si>
  <si>
    <t>33143</t>
  </si>
  <si>
    <t>CUDOS</t>
  </si>
  <si>
    <t>33144</t>
  </si>
  <si>
    <t>CURSAN</t>
  </si>
  <si>
    <t>33145</t>
  </si>
  <si>
    <t>CUSSAC FORT MEDOC</t>
  </si>
  <si>
    <t>33146</t>
  </si>
  <si>
    <t>DAIGNAC</t>
  </si>
  <si>
    <t>33147</t>
  </si>
  <si>
    <t>DARDENAC</t>
  </si>
  <si>
    <t>33148</t>
  </si>
  <si>
    <t>DAUBEZE</t>
  </si>
  <si>
    <t>33149</t>
  </si>
  <si>
    <t>DIEULIVOL</t>
  </si>
  <si>
    <t>33150</t>
  </si>
  <si>
    <t>DONNEZAC</t>
  </si>
  <si>
    <t>33151</t>
  </si>
  <si>
    <t>DONZAC</t>
  </si>
  <si>
    <t>33152</t>
  </si>
  <si>
    <t>DOULEZON</t>
  </si>
  <si>
    <t>33153</t>
  </si>
  <si>
    <t>ESCAUDES</t>
  </si>
  <si>
    <t>33155</t>
  </si>
  <si>
    <t>ESCOUSSANS</t>
  </si>
  <si>
    <t>33156</t>
  </si>
  <si>
    <t>ESPIET</t>
  </si>
  <si>
    <t>33157</t>
  </si>
  <si>
    <t>ETAULIERS</t>
  </si>
  <si>
    <t>33159</t>
  </si>
  <si>
    <t>EYNESSE</t>
  </si>
  <si>
    <t>33160</t>
  </si>
  <si>
    <t>EYRANS</t>
  </si>
  <si>
    <t>33161</t>
  </si>
  <si>
    <t>EYSINES</t>
  </si>
  <si>
    <t>33162</t>
  </si>
  <si>
    <t>FALEYRAS</t>
  </si>
  <si>
    <t>33163</t>
  </si>
  <si>
    <t>FARGUES</t>
  </si>
  <si>
    <t>33164</t>
  </si>
  <si>
    <t>FARGUES SAINT HILAIRE</t>
  </si>
  <si>
    <t>33165</t>
  </si>
  <si>
    <t>FLAUJAGUES</t>
  </si>
  <si>
    <t>33168</t>
  </si>
  <si>
    <t>FLOIRAC</t>
  </si>
  <si>
    <t>33167</t>
  </si>
  <si>
    <t>FLOUDES</t>
  </si>
  <si>
    <t>33169</t>
  </si>
  <si>
    <t>FONTET</t>
  </si>
  <si>
    <t>33170</t>
  </si>
  <si>
    <t>FOSSES ET BALEYSSAC</t>
  </si>
  <si>
    <t>33171</t>
  </si>
  <si>
    <t>FOURS</t>
  </si>
  <si>
    <t>33172</t>
  </si>
  <si>
    <t>FRANCS</t>
  </si>
  <si>
    <t>33173</t>
  </si>
  <si>
    <t>FRONSAC</t>
  </si>
  <si>
    <t>33174</t>
  </si>
  <si>
    <t>FRONTENAC</t>
  </si>
  <si>
    <t>33175</t>
  </si>
  <si>
    <t>GABARNAC</t>
  </si>
  <si>
    <t>33176</t>
  </si>
  <si>
    <t>GAILLAN EN MEDOC</t>
  </si>
  <si>
    <t>33177</t>
  </si>
  <si>
    <t>GAJAC</t>
  </si>
  <si>
    <t>33178</t>
  </si>
  <si>
    <t>GALGON</t>
  </si>
  <si>
    <t>33179</t>
  </si>
  <si>
    <t>GANS</t>
  </si>
  <si>
    <t>33180</t>
  </si>
  <si>
    <t>GARDEGAN ET TOURTIRAC</t>
  </si>
  <si>
    <t>33181</t>
  </si>
  <si>
    <t>GAURIAC</t>
  </si>
  <si>
    <t>33182</t>
  </si>
  <si>
    <t>GAURIAGUET</t>
  </si>
  <si>
    <t>33183</t>
  </si>
  <si>
    <t>GENERAC</t>
  </si>
  <si>
    <t>33184</t>
  </si>
  <si>
    <t>GENISSAC</t>
  </si>
  <si>
    <t>33185</t>
  </si>
  <si>
    <t>GENSAC</t>
  </si>
  <si>
    <t>33186</t>
  </si>
  <si>
    <t>GIRONDE SUR DROPT</t>
  </si>
  <si>
    <t>33187</t>
  </si>
  <si>
    <t>GISCOS</t>
  </si>
  <si>
    <t>33188</t>
  </si>
  <si>
    <t>GORNAC</t>
  </si>
  <si>
    <t>33189</t>
  </si>
  <si>
    <t>GOUALADE</t>
  </si>
  <si>
    <t>33190</t>
  </si>
  <si>
    <t>GOURS</t>
  </si>
  <si>
    <t>33191</t>
  </si>
  <si>
    <t>GRADIGNAN</t>
  </si>
  <si>
    <t>33192</t>
  </si>
  <si>
    <t>GRAYAN ET L HOPITAL</t>
  </si>
  <si>
    <t>33193</t>
  </si>
  <si>
    <t>GREZILLAC</t>
  </si>
  <si>
    <t>33194</t>
  </si>
  <si>
    <t>GRIGNOLS</t>
  </si>
  <si>
    <t>33195</t>
  </si>
  <si>
    <t>GUILLAC</t>
  </si>
  <si>
    <t>33196</t>
  </si>
  <si>
    <t>GUILLOS</t>
  </si>
  <si>
    <t>33197</t>
  </si>
  <si>
    <t>GUITRES</t>
  </si>
  <si>
    <t>33198</t>
  </si>
  <si>
    <t>GUJAN MESTRAS</t>
  </si>
  <si>
    <t>33199</t>
  </si>
  <si>
    <t>HAUX</t>
  </si>
  <si>
    <t>33201</t>
  </si>
  <si>
    <t>HOSTENS</t>
  </si>
  <si>
    <t>33202</t>
  </si>
  <si>
    <t>HOURTIN</t>
  </si>
  <si>
    <t>33203</t>
  </si>
  <si>
    <t>HURE</t>
  </si>
  <si>
    <t>33204</t>
  </si>
  <si>
    <t>ILLATS</t>
  </si>
  <si>
    <t>33205</t>
  </si>
  <si>
    <t>ISLE SAINT GEORGES</t>
  </si>
  <si>
    <t>33206</t>
  </si>
  <si>
    <t>IZON</t>
  </si>
  <si>
    <t>33207</t>
  </si>
  <si>
    <t>JAU DIGNAC ET LOIRAC</t>
  </si>
  <si>
    <t>33208</t>
  </si>
  <si>
    <t>JUGAZAN</t>
  </si>
  <si>
    <t>33209</t>
  </si>
  <si>
    <t>JUILLAC</t>
  </si>
  <si>
    <t>33210</t>
  </si>
  <si>
    <t>LA BREDE</t>
  </si>
  <si>
    <t>33213</t>
  </si>
  <si>
    <t>LA LANDE DE FRONSAC</t>
  </si>
  <si>
    <t>33219</t>
  </si>
  <si>
    <t>LA REOLE</t>
  </si>
  <si>
    <t>33352</t>
  </si>
  <si>
    <t>LA RIVIERE</t>
  </si>
  <si>
    <t>33356</t>
  </si>
  <si>
    <t>LA ROQUILLE</t>
  </si>
  <si>
    <t>33360</t>
  </si>
  <si>
    <t>LA SAUVE</t>
  </si>
  <si>
    <t>33505</t>
  </si>
  <si>
    <t>LA TESTE DE BUCH</t>
  </si>
  <si>
    <t>33529</t>
  </si>
  <si>
    <t>LABARDE</t>
  </si>
  <si>
    <t>33211</t>
  </si>
  <si>
    <t>LABESCAU</t>
  </si>
  <si>
    <t>33212</t>
  </si>
  <si>
    <t>LACANAU</t>
  </si>
  <si>
    <t>33214</t>
  </si>
  <si>
    <t>LADAUX</t>
  </si>
  <si>
    <t>33215</t>
  </si>
  <si>
    <t>LADOS</t>
  </si>
  <si>
    <t>33216</t>
  </si>
  <si>
    <t>LAGORCE</t>
  </si>
  <si>
    <t>33218</t>
  </si>
  <si>
    <t>LALANDE DE POMEROL</t>
  </si>
  <si>
    <t>33222</t>
  </si>
  <si>
    <t>LAMARQUE</t>
  </si>
  <si>
    <t>33220</t>
  </si>
  <si>
    <t>LAMOTHE LANDERRON</t>
  </si>
  <si>
    <t>33221</t>
  </si>
  <si>
    <t>LANDERROUAT</t>
  </si>
  <si>
    <t>33223</t>
  </si>
  <si>
    <t>LANDERROUET SUR SEGUR</t>
  </si>
  <si>
    <t>33224</t>
  </si>
  <si>
    <t>LANDIRAS</t>
  </si>
  <si>
    <t>33225</t>
  </si>
  <si>
    <t>LANGOIRAN</t>
  </si>
  <si>
    <t>33226</t>
  </si>
  <si>
    <t>LANGON</t>
  </si>
  <si>
    <t>33227</t>
  </si>
  <si>
    <t>LANSAC</t>
  </si>
  <si>
    <t>33228</t>
  </si>
  <si>
    <t>LANTON</t>
  </si>
  <si>
    <t>33229</t>
  </si>
  <si>
    <t>LAPOUYADE</t>
  </si>
  <si>
    <t>33230</t>
  </si>
  <si>
    <t>LAROQUE</t>
  </si>
  <si>
    <t>33231</t>
  </si>
  <si>
    <t>LARTIGUE</t>
  </si>
  <si>
    <t>33232</t>
  </si>
  <si>
    <t>LARUSCADE</t>
  </si>
  <si>
    <t>33233</t>
  </si>
  <si>
    <t>LATRESNE</t>
  </si>
  <si>
    <t>33234</t>
  </si>
  <si>
    <t>LAVAZAN</t>
  </si>
  <si>
    <t>33235</t>
  </si>
  <si>
    <t>LE BARP</t>
  </si>
  <si>
    <t>33029</t>
  </si>
  <si>
    <t>LE BOUSCAT</t>
  </si>
  <si>
    <t>33069</t>
  </si>
  <si>
    <t>LE FIEU</t>
  </si>
  <si>
    <t>33166</t>
  </si>
  <si>
    <t>LE HAILLAN</t>
  </si>
  <si>
    <t>33200</t>
  </si>
  <si>
    <t>LE NIZAN</t>
  </si>
  <si>
    <t>33305</t>
  </si>
  <si>
    <t>LE PIAN MEDOC</t>
  </si>
  <si>
    <t>33322</t>
  </si>
  <si>
    <t>LE PIAN SUR GARONNE</t>
  </si>
  <si>
    <t>33323</t>
  </si>
  <si>
    <t>LE PORGE</t>
  </si>
  <si>
    <t>33333</t>
  </si>
  <si>
    <t>LE POUT</t>
  </si>
  <si>
    <t>33335</t>
  </si>
  <si>
    <t>LE PUY</t>
  </si>
  <si>
    <t>33345</t>
  </si>
  <si>
    <t>LE TAILLAN MEDOC</t>
  </si>
  <si>
    <t>33519</t>
  </si>
  <si>
    <t>LE TEICH</t>
  </si>
  <si>
    <t>33527</t>
  </si>
  <si>
    <t>LE TEMPLE</t>
  </si>
  <si>
    <t>33528</t>
  </si>
  <si>
    <t>LE TOURNE</t>
  </si>
  <si>
    <t>33534</t>
  </si>
  <si>
    <t>LE TUZAN</t>
  </si>
  <si>
    <t>33536</t>
  </si>
  <si>
    <t>LE VERDON SUR MER</t>
  </si>
  <si>
    <t>33544</t>
  </si>
  <si>
    <t>LEGE CAP FERRET</t>
  </si>
  <si>
    <t>33236</t>
  </si>
  <si>
    <t>LEOGEATS</t>
  </si>
  <si>
    <t>33237</t>
  </si>
  <si>
    <t>LEOGNAN</t>
  </si>
  <si>
    <t>33238</t>
  </si>
  <si>
    <t>LERM ET MUSSET</t>
  </si>
  <si>
    <t>33239</t>
  </si>
  <si>
    <t>LES ARTIGUES DE LUSSAC</t>
  </si>
  <si>
    <t>33014</t>
  </si>
  <si>
    <t>LES BILLAUX</t>
  </si>
  <si>
    <t>33052</t>
  </si>
  <si>
    <t>LES EGLISOTTES ET CHALAURES</t>
  </si>
  <si>
    <t>33154</t>
  </si>
  <si>
    <t>LES ESSEINTES</t>
  </si>
  <si>
    <t>33158</t>
  </si>
  <si>
    <t>LES LEVES ET THOUMEYRAGUES</t>
  </si>
  <si>
    <t>33242</t>
  </si>
  <si>
    <t>LES PEINTURES</t>
  </si>
  <si>
    <t>33315</t>
  </si>
  <si>
    <t>LES SALLES DE CASTILLON</t>
  </si>
  <si>
    <t>33499</t>
  </si>
  <si>
    <t>LESPARRE MEDOC</t>
  </si>
  <si>
    <t>33240</t>
  </si>
  <si>
    <t>LESTIAC SUR GARONNE</t>
  </si>
  <si>
    <t>33241</t>
  </si>
  <si>
    <t>LIBOURNE</t>
  </si>
  <si>
    <t>33243</t>
  </si>
  <si>
    <t>LIGNAN DE BAZAS</t>
  </si>
  <si>
    <t>33244</t>
  </si>
  <si>
    <t>LIGNAN DE BORDEAUX</t>
  </si>
  <si>
    <t>33245</t>
  </si>
  <si>
    <t>LIGUEUX</t>
  </si>
  <si>
    <t>33246</t>
  </si>
  <si>
    <t>LISTRAC DE DUREZE</t>
  </si>
  <si>
    <t>33247</t>
  </si>
  <si>
    <t>LISTRAC MEDOC</t>
  </si>
  <si>
    <t>33248</t>
  </si>
  <si>
    <t>LORMONT</t>
  </si>
  <si>
    <t>33249</t>
  </si>
  <si>
    <t>LOUBENS</t>
  </si>
  <si>
    <t>33250</t>
  </si>
  <si>
    <t>LOUCHATS</t>
  </si>
  <si>
    <t>33251</t>
  </si>
  <si>
    <t>LOUPES</t>
  </si>
  <si>
    <t>33252</t>
  </si>
  <si>
    <t>LOUPIAC</t>
  </si>
  <si>
    <t>33253</t>
  </si>
  <si>
    <t>LOUPIAC DE LA REOLE</t>
  </si>
  <si>
    <t>33254</t>
  </si>
  <si>
    <t>LUCMAU</t>
  </si>
  <si>
    <t>33255</t>
  </si>
  <si>
    <t>LUDON MEDOC</t>
  </si>
  <si>
    <t>33256</t>
  </si>
  <si>
    <t>LUGAIGNAC</t>
  </si>
  <si>
    <t>33257</t>
  </si>
  <si>
    <t>LUGASSON</t>
  </si>
  <si>
    <t>33258</t>
  </si>
  <si>
    <t>LUGON ET L ILE DU CARNAY</t>
  </si>
  <si>
    <t>33259</t>
  </si>
  <si>
    <t>LUGOS</t>
  </si>
  <si>
    <t>33260</t>
  </si>
  <si>
    <t>LUSSAC</t>
  </si>
  <si>
    <t>33261</t>
  </si>
  <si>
    <t>MACAU</t>
  </si>
  <si>
    <t>33262</t>
  </si>
  <si>
    <t>MADIRAC</t>
  </si>
  <si>
    <t>33263</t>
  </si>
  <si>
    <t>MARANSIN</t>
  </si>
  <si>
    <t>33264</t>
  </si>
  <si>
    <t>MARCENAIS</t>
  </si>
  <si>
    <t>33266</t>
  </si>
  <si>
    <t>MARCHEPRIME</t>
  </si>
  <si>
    <t>33555</t>
  </si>
  <si>
    <t>MARGAUX CANTENAC</t>
  </si>
  <si>
    <t>33268</t>
  </si>
  <si>
    <t>MARGUERON</t>
  </si>
  <si>
    <t>33269</t>
  </si>
  <si>
    <t>MARIMBAULT</t>
  </si>
  <si>
    <t>33270</t>
  </si>
  <si>
    <t>MARIONS</t>
  </si>
  <si>
    <t>33271</t>
  </si>
  <si>
    <t>MARSAS</t>
  </si>
  <si>
    <t>33272</t>
  </si>
  <si>
    <t>MARTIGNAS SUR JALLE</t>
  </si>
  <si>
    <t>33273</t>
  </si>
  <si>
    <t>MARTILLAC</t>
  </si>
  <si>
    <t>33274</t>
  </si>
  <si>
    <t>MARTRES</t>
  </si>
  <si>
    <t>33275</t>
  </si>
  <si>
    <t>MASSEILLES</t>
  </si>
  <si>
    <t>33276</t>
  </si>
  <si>
    <t>MASSUGAS</t>
  </si>
  <si>
    <t>33277</t>
  </si>
  <si>
    <t>MAURIAC</t>
  </si>
  <si>
    <t>33278</t>
  </si>
  <si>
    <t>MAZERES</t>
  </si>
  <si>
    <t>33279</t>
  </si>
  <si>
    <t>MAZION</t>
  </si>
  <si>
    <t>33280</t>
  </si>
  <si>
    <t>MERIGNAC</t>
  </si>
  <si>
    <t>33281</t>
  </si>
  <si>
    <t>MERIGNAS</t>
  </si>
  <si>
    <t>33282</t>
  </si>
  <si>
    <t>MESTERRIEUX</t>
  </si>
  <si>
    <t>33283</t>
  </si>
  <si>
    <t>MIOS</t>
  </si>
  <si>
    <t>33284</t>
  </si>
  <si>
    <t>MOMBRIER</t>
  </si>
  <si>
    <t>33285</t>
  </si>
  <si>
    <t>MONGAUZY</t>
  </si>
  <si>
    <t>33287</t>
  </si>
  <si>
    <t>MONPRIMBLANC</t>
  </si>
  <si>
    <t>33288</t>
  </si>
  <si>
    <t>MONSEGUR</t>
  </si>
  <si>
    <t>33289</t>
  </si>
  <si>
    <t>MONTAGNE</t>
  </si>
  <si>
    <t>33290</t>
  </si>
  <si>
    <t>MONTAGOUDIN</t>
  </si>
  <si>
    <t>33291</t>
  </si>
  <si>
    <t>MONTIGNAC</t>
  </si>
  <si>
    <t>33292</t>
  </si>
  <si>
    <t>MONTUSSAN</t>
  </si>
  <si>
    <t>33293</t>
  </si>
  <si>
    <t>MORIZES</t>
  </si>
  <si>
    <t>33294</t>
  </si>
  <si>
    <t>MOUILLAC</t>
  </si>
  <si>
    <t>33295</t>
  </si>
  <si>
    <t>MOULIETS ET VILLEMARTIN</t>
  </si>
  <si>
    <t>33296</t>
  </si>
  <si>
    <t>MOULIS EN MEDOC</t>
  </si>
  <si>
    <t>33297</t>
  </si>
  <si>
    <t>MOULON</t>
  </si>
  <si>
    <t>33298</t>
  </si>
  <si>
    <t>MOURENS</t>
  </si>
  <si>
    <t>33299</t>
  </si>
  <si>
    <t>NAUJAC SUR MER</t>
  </si>
  <si>
    <t>33300</t>
  </si>
  <si>
    <t>NAUJAN ET POSTIAC</t>
  </si>
  <si>
    <t>33301</t>
  </si>
  <si>
    <t>NEAC</t>
  </si>
  <si>
    <t>33302</t>
  </si>
  <si>
    <t>NERIGEAN</t>
  </si>
  <si>
    <t>33303</t>
  </si>
  <si>
    <t>NEUFFONS</t>
  </si>
  <si>
    <t>33304</t>
  </si>
  <si>
    <t>NOAILLAC</t>
  </si>
  <si>
    <t>33306</t>
  </si>
  <si>
    <t>NOAILLAN</t>
  </si>
  <si>
    <t>33307</t>
  </si>
  <si>
    <t>OMET</t>
  </si>
  <si>
    <t>33308</t>
  </si>
  <si>
    <t>ORDONNAC</t>
  </si>
  <si>
    <t>33309</t>
  </si>
  <si>
    <t>ORIGNE</t>
  </si>
  <si>
    <t>33310</t>
  </si>
  <si>
    <t>PAILLET</t>
  </si>
  <si>
    <t>33311</t>
  </si>
  <si>
    <t>PAREMPUYRE</t>
  </si>
  <si>
    <t>33312</t>
  </si>
  <si>
    <t>PAUILLAC</t>
  </si>
  <si>
    <t>33314</t>
  </si>
  <si>
    <t>PELLEGRUE</t>
  </si>
  <si>
    <t>33316</t>
  </si>
  <si>
    <t>PERISSAC</t>
  </si>
  <si>
    <t>33317</t>
  </si>
  <si>
    <t>PESSAC</t>
  </si>
  <si>
    <t>33318</t>
  </si>
  <si>
    <t>PESSAC SUR DORDOGNE</t>
  </si>
  <si>
    <t>33319</t>
  </si>
  <si>
    <t>PETIT PALAIS ET CORNEMPS</t>
  </si>
  <si>
    <t>33320</t>
  </si>
  <si>
    <t>PEUJARD</t>
  </si>
  <si>
    <t>33321</t>
  </si>
  <si>
    <t>PINEUILH</t>
  </si>
  <si>
    <t>33324</t>
  </si>
  <si>
    <t>PLASSAC</t>
  </si>
  <si>
    <t>33325</t>
  </si>
  <si>
    <t>PLEINE SELVE</t>
  </si>
  <si>
    <t>33326</t>
  </si>
  <si>
    <t>PODENSAC</t>
  </si>
  <si>
    <t>33327</t>
  </si>
  <si>
    <t>POMEROL</t>
  </si>
  <si>
    <t>33328</t>
  </si>
  <si>
    <t>POMPEJAC</t>
  </si>
  <si>
    <t>33329</t>
  </si>
  <si>
    <t>POMPIGNAC</t>
  </si>
  <si>
    <t>33330</t>
  </si>
  <si>
    <t>PONDAURAT</t>
  </si>
  <si>
    <t>33331</t>
  </si>
  <si>
    <t>PORCHERES</t>
  </si>
  <si>
    <t>33332</t>
  </si>
  <si>
    <t>PORTE DE BENAUGE</t>
  </si>
  <si>
    <t>33008</t>
  </si>
  <si>
    <t>PORTETS</t>
  </si>
  <si>
    <t>33334</t>
  </si>
  <si>
    <t>PRECHAC</t>
  </si>
  <si>
    <t>33336</t>
  </si>
  <si>
    <t>PREIGNAC</t>
  </si>
  <si>
    <t>33337</t>
  </si>
  <si>
    <t>PRIGNAC ET MARCAMPS</t>
  </si>
  <si>
    <t>33339</t>
  </si>
  <si>
    <t>PUGNAC</t>
  </si>
  <si>
    <t>33341</t>
  </si>
  <si>
    <t>PUISSEGUIN</t>
  </si>
  <si>
    <t>33342</t>
  </si>
  <si>
    <t>PUJOLS</t>
  </si>
  <si>
    <t>33344</t>
  </si>
  <si>
    <t>PUJOLS SUR CIRON</t>
  </si>
  <si>
    <t>33343</t>
  </si>
  <si>
    <t>PUYBARBAN</t>
  </si>
  <si>
    <t>33346</t>
  </si>
  <si>
    <t>PUYNORMAND</t>
  </si>
  <si>
    <t>33347</t>
  </si>
  <si>
    <t>QUEYRAC</t>
  </si>
  <si>
    <t>33348</t>
  </si>
  <si>
    <t>QUINSAC</t>
  </si>
  <si>
    <t>33349</t>
  </si>
  <si>
    <t>RAUZAN</t>
  </si>
  <si>
    <t>33350</t>
  </si>
  <si>
    <t>REIGNAC</t>
  </si>
  <si>
    <t>33351</t>
  </si>
  <si>
    <t>RIMONS</t>
  </si>
  <si>
    <t>33353</t>
  </si>
  <si>
    <t>RIOCAUD</t>
  </si>
  <si>
    <t>33354</t>
  </si>
  <si>
    <t>RIONS</t>
  </si>
  <si>
    <t>33355</t>
  </si>
  <si>
    <t>ROAILLAN</t>
  </si>
  <si>
    <t>33357</t>
  </si>
  <si>
    <t>ROMAGNE</t>
  </si>
  <si>
    <t>33358</t>
  </si>
  <si>
    <t>ROQUEBRUNE</t>
  </si>
  <si>
    <t>33359</t>
  </si>
  <si>
    <t>RUCH</t>
  </si>
  <si>
    <t>33361</t>
  </si>
  <si>
    <t>SABLONS</t>
  </si>
  <si>
    <t>33362</t>
  </si>
  <si>
    <t>SADIRAC</t>
  </si>
  <si>
    <t>33363</t>
  </si>
  <si>
    <t>SAILLANS</t>
  </si>
  <si>
    <t>33364</t>
  </si>
  <si>
    <t>SAINT AIGNAN</t>
  </si>
  <si>
    <t>33365</t>
  </si>
  <si>
    <t>SAINT ANDRE DE CUBZAC</t>
  </si>
  <si>
    <t>33366</t>
  </si>
  <si>
    <t>SAINT ANDRE DU BOIS</t>
  </si>
  <si>
    <t>33367</t>
  </si>
  <si>
    <t>SAINT ANDRE ET APPELLES</t>
  </si>
  <si>
    <t>33369</t>
  </si>
  <si>
    <t>SAINT ANDRONY</t>
  </si>
  <si>
    <t>33370</t>
  </si>
  <si>
    <t>SAINT ANTOINE DU QUEYRET</t>
  </si>
  <si>
    <t>33372</t>
  </si>
  <si>
    <t>SAINT ANTOINE SUR L ISLE</t>
  </si>
  <si>
    <t>33373</t>
  </si>
  <si>
    <t>SAINT AUBIN DE BLAYE</t>
  </si>
  <si>
    <t>33374</t>
  </si>
  <si>
    <t>SAINT AUBIN DE BRANNE</t>
  </si>
  <si>
    <t>33375</t>
  </si>
  <si>
    <t>SAINT AUBIN DE MEDOC</t>
  </si>
  <si>
    <t>33376</t>
  </si>
  <si>
    <t>SAINT AVIT DE SOULEGE</t>
  </si>
  <si>
    <t>33377</t>
  </si>
  <si>
    <t>SAINT AVIT SAINT NAZAIRE</t>
  </si>
  <si>
    <t>33378</t>
  </si>
  <si>
    <t>SAINT BRICE</t>
  </si>
  <si>
    <t>33379</t>
  </si>
  <si>
    <t>SAINT CAPRAIS DE BORDEAUX</t>
  </si>
  <si>
    <t>33381</t>
  </si>
  <si>
    <t>SAINT CHRISTOLY DE BLAYE</t>
  </si>
  <si>
    <t>33382</t>
  </si>
  <si>
    <t>SAINT CHRISTOLY MEDOC</t>
  </si>
  <si>
    <t>33383</t>
  </si>
  <si>
    <t>SAINT CHRISTOPHE DE DOUBLE</t>
  </si>
  <si>
    <t>33385</t>
  </si>
  <si>
    <t>SAINT CHRISTOPHE DES BARDES</t>
  </si>
  <si>
    <t>33384</t>
  </si>
  <si>
    <t>SAINT CIBARD</t>
  </si>
  <si>
    <t>33386</t>
  </si>
  <si>
    <t>SAINT CIERS D ABZAC</t>
  </si>
  <si>
    <t>33387</t>
  </si>
  <si>
    <t>SAINT CIERS DE CANESSE</t>
  </si>
  <si>
    <t>33388</t>
  </si>
  <si>
    <t>SAINT CIERS SUR GIRONDE</t>
  </si>
  <si>
    <t>33389</t>
  </si>
  <si>
    <t>SAINT COME</t>
  </si>
  <si>
    <t>33391</t>
  </si>
  <si>
    <t>SAINT DENIS DE PILE</t>
  </si>
  <si>
    <t>33393</t>
  </si>
  <si>
    <t>SAINT EMILION</t>
  </si>
  <si>
    <t>33394</t>
  </si>
  <si>
    <t>SAINT ESTEPHE</t>
  </si>
  <si>
    <t>33395</t>
  </si>
  <si>
    <t>SAINT ETIENNE DE LISSE</t>
  </si>
  <si>
    <t>33396</t>
  </si>
  <si>
    <t>SAINT EXUPERY</t>
  </si>
  <si>
    <t>33398</t>
  </si>
  <si>
    <t>SAINT FELIX DE FONCAUDE</t>
  </si>
  <si>
    <t>33399</t>
  </si>
  <si>
    <t>SAINT FERME</t>
  </si>
  <si>
    <t>33400</t>
  </si>
  <si>
    <t>SAINT GENES DE BLAYE</t>
  </si>
  <si>
    <t>33405</t>
  </si>
  <si>
    <t>SAINT GENES DE CASTILLON</t>
  </si>
  <si>
    <t>33406</t>
  </si>
  <si>
    <t>SAINT GENES DE FRONSAC</t>
  </si>
  <si>
    <t>33407</t>
  </si>
  <si>
    <t>SAINT GENES DE LOMBAUD</t>
  </si>
  <si>
    <t>33408</t>
  </si>
  <si>
    <t>SAINT GENIS DU BOIS</t>
  </si>
  <si>
    <t>33409</t>
  </si>
  <si>
    <t>SAINT GERMAIN D ESTEUIL</t>
  </si>
  <si>
    <t>33412</t>
  </si>
  <si>
    <t>SAINT GERMAIN DE GRAVE</t>
  </si>
  <si>
    <t>33411</t>
  </si>
  <si>
    <t>SAINT GERMAIN DE LA RIVIERE</t>
  </si>
  <si>
    <t>33414</t>
  </si>
  <si>
    <t>SAINT GERMAIN DU PUCH</t>
  </si>
  <si>
    <t>33413</t>
  </si>
  <si>
    <t>SAINT GERVAIS</t>
  </si>
  <si>
    <t>33415</t>
  </si>
  <si>
    <t>SAINT GIRONS D AIGUEVIVES</t>
  </si>
  <si>
    <t>33416</t>
  </si>
  <si>
    <t>SAINT HILAIRE DE LA NOAILLE</t>
  </si>
  <si>
    <t>33418</t>
  </si>
  <si>
    <t>SAINT HILAIRE DU BOIS</t>
  </si>
  <si>
    <t>33419</t>
  </si>
  <si>
    <t>SAINT HIPPOLYTE</t>
  </si>
  <si>
    <t>33420</t>
  </si>
  <si>
    <t>SAINT JEAN D ILLAC</t>
  </si>
  <si>
    <t>33422</t>
  </si>
  <si>
    <t>SAINT JEAN DE BLAIGNAC</t>
  </si>
  <si>
    <t>33421</t>
  </si>
  <si>
    <t>SAINT JULIEN BEYCHEVELLE</t>
  </si>
  <si>
    <t>33423</t>
  </si>
  <si>
    <t>SAINT LAURENT D ARCE</t>
  </si>
  <si>
    <t>33425</t>
  </si>
  <si>
    <t>SAINT LAURENT DES COMBES</t>
  </si>
  <si>
    <t>33426</t>
  </si>
  <si>
    <t>SAINT LAURENT DU BOIS</t>
  </si>
  <si>
    <t>33427</t>
  </si>
  <si>
    <t>SAINT LAURENT DU PLAN</t>
  </si>
  <si>
    <t>33428</t>
  </si>
  <si>
    <t>SAINT LAURENT MEDOC</t>
  </si>
  <si>
    <t>33424</t>
  </si>
  <si>
    <t>SAINT LEGER DE BALSON</t>
  </si>
  <si>
    <t>33429</t>
  </si>
  <si>
    <t>SAINT LEON</t>
  </si>
  <si>
    <t>33431</t>
  </si>
  <si>
    <t>SAINT LOUBERT</t>
  </si>
  <si>
    <t>33432</t>
  </si>
  <si>
    <t>SAINT LOUBES</t>
  </si>
  <si>
    <t>33433</t>
  </si>
  <si>
    <t>SAINT LOUIS DE MONTFERRAND</t>
  </si>
  <si>
    <t>33434</t>
  </si>
  <si>
    <t>SAINT MACAIRE</t>
  </si>
  <si>
    <t>33435</t>
  </si>
  <si>
    <t>SAINT MAGNE</t>
  </si>
  <si>
    <t>33436</t>
  </si>
  <si>
    <t>SAINT MAGNE DE CASTILLON</t>
  </si>
  <si>
    <t>33437</t>
  </si>
  <si>
    <t>SAINT MAIXANT</t>
  </si>
  <si>
    <t>33438</t>
  </si>
  <si>
    <t>SAINT MARIENS</t>
  </si>
  <si>
    <t>33439</t>
  </si>
  <si>
    <t>SAINT MARTIAL</t>
  </si>
  <si>
    <t>33440</t>
  </si>
  <si>
    <t>SAINT MARTIN DE LAYE</t>
  </si>
  <si>
    <t>33442</t>
  </si>
  <si>
    <t>SAINT MARTIN DE LERM</t>
  </si>
  <si>
    <t>33443</t>
  </si>
  <si>
    <t>SAINT MARTIN DE SESCAS</t>
  </si>
  <si>
    <t>33444</t>
  </si>
  <si>
    <t>SAINT MARTIN DU BOIS</t>
  </si>
  <si>
    <t>33445</t>
  </si>
  <si>
    <t>SAINT MARTIN DU PUY</t>
  </si>
  <si>
    <t>33446</t>
  </si>
  <si>
    <t>SAINT MARTIN LACAUSSADE</t>
  </si>
  <si>
    <t>33441</t>
  </si>
  <si>
    <t>SAINT MEDARD D EYRANS</t>
  </si>
  <si>
    <t>33448</t>
  </si>
  <si>
    <t>SAINT MEDARD DE GUIZIERES</t>
  </si>
  <si>
    <t>33447</t>
  </si>
  <si>
    <t>SAINT MEDARD EN JALLES</t>
  </si>
  <si>
    <t>33449</t>
  </si>
  <si>
    <t>SAINT MICHEL DE CASTELNAU</t>
  </si>
  <si>
    <t>33450</t>
  </si>
  <si>
    <t>SAINT MICHEL DE FRONSAC</t>
  </si>
  <si>
    <t>33451</t>
  </si>
  <si>
    <t>SAINT MICHEL DE LAPUJADE</t>
  </si>
  <si>
    <t>33453</t>
  </si>
  <si>
    <t>SAINT MICHEL DE RIEUFRET</t>
  </si>
  <si>
    <t>33452</t>
  </si>
  <si>
    <t>SAINT MORILLON</t>
  </si>
  <si>
    <t>33454</t>
  </si>
  <si>
    <t>SAINT PALAIS</t>
  </si>
  <si>
    <t>33456</t>
  </si>
  <si>
    <t>SAINT PARDON DE CONQUES</t>
  </si>
  <si>
    <t>33457</t>
  </si>
  <si>
    <t>SAINT PAUL</t>
  </si>
  <si>
    <t>33458</t>
  </si>
  <si>
    <t>SAINT PEY D ARMENS</t>
  </si>
  <si>
    <t>33459</t>
  </si>
  <si>
    <t>SAINT PEY DE CASTETS</t>
  </si>
  <si>
    <t>33460</t>
  </si>
  <si>
    <t>SAINT PHILIPPE D AIGUILLE</t>
  </si>
  <si>
    <t>33461</t>
  </si>
  <si>
    <t>SAINT PHILIPPE DU SEIGNAL</t>
  </si>
  <si>
    <t>33462</t>
  </si>
  <si>
    <t>SAINT PIERRE D AURILLAC</t>
  </si>
  <si>
    <t>33463</t>
  </si>
  <si>
    <t>SAINT PIERRE DE BAT</t>
  </si>
  <si>
    <t>33464</t>
  </si>
  <si>
    <t>SAINT PIERRE DE MONS</t>
  </si>
  <si>
    <t>33465</t>
  </si>
  <si>
    <t>SAINT QUENTIN DE BARON</t>
  </si>
  <si>
    <t>33466</t>
  </si>
  <si>
    <t>SAINT QUENTIN DE CAPLONG</t>
  </si>
  <si>
    <t>33467</t>
  </si>
  <si>
    <t>SAINT ROMAIN LA VIRVEE</t>
  </si>
  <si>
    <t>33470</t>
  </si>
  <si>
    <t>SAINT SAUVEUR</t>
  </si>
  <si>
    <t>33471</t>
  </si>
  <si>
    <t>SAINT SAUVEUR DE PUYNORMAND</t>
  </si>
  <si>
    <t>33472</t>
  </si>
  <si>
    <t>SAINT SAVIN</t>
  </si>
  <si>
    <t>33473</t>
  </si>
  <si>
    <t>SAINT SELVE</t>
  </si>
  <si>
    <t>33474</t>
  </si>
  <si>
    <t>SAINT SEURIN DE BOURG</t>
  </si>
  <si>
    <t>33475</t>
  </si>
  <si>
    <t>SAINT SEURIN DE CADOURNE</t>
  </si>
  <si>
    <t>33476</t>
  </si>
  <si>
    <t>SAINT SEURIN DE CURSAC</t>
  </si>
  <si>
    <t>33477</t>
  </si>
  <si>
    <t>SAINT SEURIN SUR L ISLE</t>
  </si>
  <si>
    <t>33478</t>
  </si>
  <si>
    <t>SAINT SEVE</t>
  </si>
  <si>
    <t>33479</t>
  </si>
  <si>
    <t>SAINT SULPICE DE FALEYRENS</t>
  </si>
  <si>
    <t>33480</t>
  </si>
  <si>
    <t>SAINT SULPICE DE GUILLERAGUES</t>
  </si>
  <si>
    <t>33481</t>
  </si>
  <si>
    <t>SAINT SULPICE DE POMMIERS</t>
  </si>
  <si>
    <t>33482</t>
  </si>
  <si>
    <t>SAINT SULPICE ET CAMEYRAC</t>
  </si>
  <si>
    <t>33483</t>
  </si>
  <si>
    <t>SAINT SYMPHORIEN</t>
  </si>
  <si>
    <t>33484</t>
  </si>
  <si>
    <t>SAINT TROJAN</t>
  </si>
  <si>
    <t>33486</t>
  </si>
  <si>
    <t>SAINT VINCENT DE PAUL</t>
  </si>
  <si>
    <t>33487</t>
  </si>
  <si>
    <t>SAINT VINCENT DE PERTIGNAS</t>
  </si>
  <si>
    <t>33488</t>
  </si>
  <si>
    <t>SAINT VIVIEN DE BLAYE</t>
  </si>
  <si>
    <t>33489</t>
  </si>
  <si>
    <t>SAINT VIVIEN DE MEDOC</t>
  </si>
  <si>
    <t>33490</t>
  </si>
  <si>
    <t>SAINT VIVIEN DE MONSEGUR</t>
  </si>
  <si>
    <t>33491</t>
  </si>
  <si>
    <t>SAINT YZAN DE SOUDIAC</t>
  </si>
  <si>
    <t>33492</t>
  </si>
  <si>
    <t>SAINT YZANS DE MEDOC</t>
  </si>
  <si>
    <t>33493</t>
  </si>
  <si>
    <t>SAINTE COLOMBE</t>
  </si>
  <si>
    <t>33390</t>
  </si>
  <si>
    <t>SAINTE CROIX DU MONT</t>
  </si>
  <si>
    <t>33392</t>
  </si>
  <si>
    <t>SAINTE EULALIE</t>
  </si>
  <si>
    <t>33397</t>
  </si>
  <si>
    <t>SAINTE FLORENCE</t>
  </si>
  <si>
    <t>33401</t>
  </si>
  <si>
    <t>SAINTE FOY LA GRANDE</t>
  </si>
  <si>
    <t>33402</t>
  </si>
  <si>
    <t>SAINTE FOY LA LONGUE</t>
  </si>
  <si>
    <t>33403</t>
  </si>
  <si>
    <t>SAINTE GEMME</t>
  </si>
  <si>
    <t>33404</t>
  </si>
  <si>
    <t>SAINTE HELENE</t>
  </si>
  <si>
    <t>33417</t>
  </si>
  <si>
    <t>SAINTE RADEGONDE</t>
  </si>
  <si>
    <t>33468</t>
  </si>
  <si>
    <t>SAINTE TERRE</t>
  </si>
  <si>
    <t>33485</t>
  </si>
  <si>
    <t>SALAUNES</t>
  </si>
  <si>
    <t>33494</t>
  </si>
  <si>
    <t>SALLEBOEUF</t>
  </si>
  <si>
    <t>33496</t>
  </si>
  <si>
    <t>SALLES</t>
  </si>
  <si>
    <t>33498</t>
  </si>
  <si>
    <t>SAMONAC</t>
  </si>
  <si>
    <t>33500</t>
  </si>
  <si>
    <t>SAUCATS</t>
  </si>
  <si>
    <t>33501</t>
  </si>
  <si>
    <t>SAUGON</t>
  </si>
  <si>
    <t>33502</t>
  </si>
  <si>
    <t>SAUMOS</t>
  </si>
  <si>
    <t>33503</t>
  </si>
  <si>
    <t>SAUTERNES</t>
  </si>
  <si>
    <t>33504</t>
  </si>
  <si>
    <t>SAUVETERRE DE GUYENNE</t>
  </si>
  <si>
    <t>33506</t>
  </si>
  <si>
    <t>SAUVIAC</t>
  </si>
  <si>
    <t>33507</t>
  </si>
  <si>
    <t>SAVIGNAC</t>
  </si>
  <si>
    <t>33508</t>
  </si>
  <si>
    <t>SAVIGNAC DE L ISLE</t>
  </si>
  <si>
    <t>33509</t>
  </si>
  <si>
    <t>SEMENS</t>
  </si>
  <si>
    <t>33510</t>
  </si>
  <si>
    <t>SENDETS</t>
  </si>
  <si>
    <t>33511</t>
  </si>
  <si>
    <t>SIGALENS</t>
  </si>
  <si>
    <t>33512</t>
  </si>
  <si>
    <t>SILLAS</t>
  </si>
  <si>
    <t>33513</t>
  </si>
  <si>
    <t>SOULAC SUR MER</t>
  </si>
  <si>
    <t>33514</t>
  </si>
  <si>
    <t>SOULIGNAC</t>
  </si>
  <si>
    <t>33515</t>
  </si>
  <si>
    <t>SOUSSAC</t>
  </si>
  <si>
    <t>33516</t>
  </si>
  <si>
    <t>SOUSSANS</t>
  </si>
  <si>
    <t>33517</t>
  </si>
  <si>
    <t>TABANAC</t>
  </si>
  <si>
    <t>33518</t>
  </si>
  <si>
    <t>TAILLECAVAT</t>
  </si>
  <si>
    <t>33520</t>
  </si>
  <si>
    <t>TALAIS</t>
  </si>
  <si>
    <t>33521</t>
  </si>
  <si>
    <t>TALENCE</t>
  </si>
  <si>
    <t>33522</t>
  </si>
  <si>
    <t>TARGON</t>
  </si>
  <si>
    <t>33523</t>
  </si>
  <si>
    <t>TARNES</t>
  </si>
  <si>
    <t>33524</t>
  </si>
  <si>
    <t>TAURIAC</t>
  </si>
  <si>
    <t>33525</t>
  </si>
  <si>
    <t>TAYAC</t>
  </si>
  <si>
    <t>33526</t>
  </si>
  <si>
    <t>TEUILLAC</t>
  </si>
  <si>
    <t>33530</t>
  </si>
  <si>
    <t>TIZAC DE CURTON</t>
  </si>
  <si>
    <t>33531</t>
  </si>
  <si>
    <t>TIZAC DE LAPOUYADE</t>
  </si>
  <si>
    <t>33532</t>
  </si>
  <si>
    <t>TOULENNE</t>
  </si>
  <si>
    <t>33533</t>
  </si>
  <si>
    <t>TRESSES</t>
  </si>
  <si>
    <t>33535</t>
  </si>
  <si>
    <t>UZESTE</t>
  </si>
  <si>
    <t>33537</t>
  </si>
  <si>
    <t>VAL DE LIVENNE</t>
  </si>
  <si>
    <t>33380</t>
  </si>
  <si>
    <t>VAL DE VIRVEE</t>
  </si>
  <si>
    <t>33018</t>
  </si>
  <si>
    <t>VALEYRAC</t>
  </si>
  <si>
    <t>33538</t>
  </si>
  <si>
    <t>VAYRES</t>
  </si>
  <si>
    <t>33539</t>
  </si>
  <si>
    <t>VENDAYS MONTALIVET</t>
  </si>
  <si>
    <t>33540</t>
  </si>
  <si>
    <t>VENSAC</t>
  </si>
  <si>
    <t>33541</t>
  </si>
  <si>
    <t>VERAC</t>
  </si>
  <si>
    <t>33542</t>
  </si>
  <si>
    <t>VERDELAIS</t>
  </si>
  <si>
    <t>33543</t>
  </si>
  <si>
    <t>VERTHEUIL</t>
  </si>
  <si>
    <t>33545</t>
  </si>
  <si>
    <t>VIGNONET</t>
  </si>
  <si>
    <t>33546</t>
  </si>
  <si>
    <t>VILLANDRAUT</t>
  </si>
  <si>
    <t>33547</t>
  </si>
  <si>
    <t>VILLEGOUGE</t>
  </si>
  <si>
    <t>33548</t>
  </si>
  <si>
    <t>VILLENAVE D ORNON</t>
  </si>
  <si>
    <t>33550</t>
  </si>
  <si>
    <t>VILLENAVE DE RIONS</t>
  </si>
  <si>
    <t>33549</t>
  </si>
  <si>
    <t>VILLENEUVE</t>
  </si>
  <si>
    <t>33551</t>
  </si>
  <si>
    <t>VIRELADE</t>
  </si>
  <si>
    <t>33552</t>
  </si>
  <si>
    <t>VIRSAC</t>
  </si>
  <si>
    <t>33553</t>
  </si>
  <si>
    <t>YVRAC</t>
  </si>
  <si>
    <t>33554</t>
  </si>
  <si>
    <t>243301454_</t>
  </si>
  <si>
    <t>243301371_</t>
  </si>
  <si>
    <t>CADILLAC</t>
  </si>
  <si>
    <t>Montant global offre existante</t>
  </si>
  <si>
    <t>BONUS "INCLUSION HANDICAP"</t>
  </si>
  <si>
    <t>Seules les cellules en bleu sont à saisir.</t>
  </si>
  <si>
    <t>SIMULATION</t>
  </si>
  <si>
    <t xml:space="preserve">Année : </t>
  </si>
  <si>
    <t>Les calculs se font automatiquement.</t>
  </si>
  <si>
    <t>Montant total bonus Eaje</t>
  </si>
  <si>
    <t>Attention :</t>
  </si>
  <si>
    <t>Ne modifier aucune formule de calcul.</t>
  </si>
  <si>
    <t>Ne supprimer aucune formule de calcul.</t>
  </si>
  <si>
    <t xml:space="preserve">EAJE </t>
  </si>
  <si>
    <t>financé par la Psu</t>
  </si>
  <si>
    <t>N'appuyer pas sur la touche "Supprimer" en dehors des cellules bleues.</t>
  </si>
  <si>
    <t>Au cours de l'année</t>
  </si>
  <si>
    <t>Nombre total d'enfants inscrits</t>
  </si>
  <si>
    <t>dont nombre enfants porteurs de handicap inscrits</t>
  </si>
  <si>
    <t>Nombre de places figurant dans l'agrément Pmi</t>
  </si>
  <si>
    <t>(Retenir le nombre maximum de places de l'année</t>
  </si>
  <si>
    <t>en cas d'augmentation ou diminution de l'agrément)</t>
  </si>
  <si>
    <t>Au 31/12/</t>
  </si>
  <si>
    <t xml:space="preserve">Total dépenses de la structure </t>
  </si>
  <si>
    <t>y compris contributions volontaires (compte 86)</t>
  </si>
  <si>
    <t>Etape 1</t>
  </si>
  <si>
    <t>Détermination du pourcentage d'enfants porteurs de handicap à retenir dans le calcul</t>
  </si>
  <si>
    <t>nb enfants Aeeh inscrits</t>
  </si>
  <si>
    <t>=</t>
  </si>
  <si>
    <t>nb total enfants inscrits</t>
  </si>
  <si>
    <t>Etape 2</t>
  </si>
  <si>
    <t>Détermination du coût par place à retenir dans le calcul</t>
  </si>
  <si>
    <t>Coût par place et par an de l'Eaje</t>
  </si>
  <si>
    <t>Total dépenses de la structure</t>
  </si>
  <si>
    <t>Coût par place et par an plafonné</t>
  </si>
  <si>
    <t>% enfants porteurs de handicap</t>
  </si>
  <si>
    <t>Plafonds</t>
  </si>
  <si>
    <t>grille nationale</t>
  </si>
  <si>
    <t>retenu</t>
  </si>
  <si>
    <t>&gt;= 7,5%</t>
  </si>
  <si>
    <t>&gt;= 5% et &lt; 7,5%</t>
  </si>
  <si>
    <t>&lt; 5%</t>
  </si>
  <si>
    <t>Pour la fourchette d’enfants Aeeh compris entre 5 % et 7,5%, l’équation retenue conduit à un montant plafond du coût par place compris entre 16 000 € et 20 000€</t>
  </si>
  <si>
    <t>Coût par place et par an retenu</t>
  </si>
  <si>
    <t>Etape 3</t>
  </si>
  <si>
    <t>Détermination du taux de financement à retenir dans le calcul</t>
  </si>
  <si>
    <t>Taux de fnancement</t>
  </si>
  <si>
    <t>Taux de financement retenu</t>
  </si>
  <si>
    <t>Etape 4</t>
  </si>
  <si>
    <t>Montant bonus par place  à retenir</t>
  </si>
  <si>
    <t>Plafond montant bonus</t>
  </si>
  <si>
    <t>x</t>
  </si>
  <si>
    <t>taux financement retenu</t>
  </si>
  <si>
    <t>Montant bonus par place retenu</t>
  </si>
  <si>
    <t>Montant bonus par place retenu plafonné</t>
  </si>
  <si>
    <t>Etape 5</t>
  </si>
  <si>
    <t>Montant total bonus Eaje pour</t>
  </si>
  <si>
    <t>BONUS "MIXITE SOCIALE"</t>
  </si>
  <si>
    <t>Nombre Heures facturées</t>
  </si>
  <si>
    <t xml:space="preserve">Montant total des participations familiales </t>
  </si>
  <si>
    <t>Psu et tous régimes confondus - compte 70641</t>
  </si>
  <si>
    <t>Détermination du montant horaire moyen des participations familiales</t>
  </si>
  <si>
    <t>Montant total des participations familialles (compte 70641)</t>
  </si>
  <si>
    <t>nb Heures facturées</t>
  </si>
  <si>
    <t>Montant horaire moyen</t>
  </si>
  <si>
    <t xml:space="preserve"> des participations familiales</t>
  </si>
  <si>
    <t>Codes</t>
  </si>
  <si>
    <t>Taux</t>
  </si>
  <si>
    <t>Montant plafond</t>
  </si>
  <si>
    <t>Montant PSU</t>
  </si>
  <si>
    <t>Tf &lt;=107% + C et R</t>
  </si>
  <si>
    <t>Tf &gt;107% &lt;=117% + C et R</t>
  </si>
  <si>
    <t>Tf &gt;117% + C et R</t>
  </si>
  <si>
    <t>Tf &lt;=107% sans C ou R</t>
  </si>
  <si>
    <t>Tf &gt;107% &lt;=117% sans C ou R</t>
  </si>
  <si>
    <t>Tf &gt;117% sans C ou R</t>
  </si>
  <si>
    <t>Normal</t>
  </si>
  <si>
    <t>Couche</t>
  </si>
  <si>
    <t>Couches ?</t>
  </si>
  <si>
    <t>Repas</t>
  </si>
  <si>
    <t>Repas ?</t>
  </si>
  <si>
    <t>Test 1 : Couche et Repas</t>
  </si>
  <si>
    <t xml:space="preserve">Test 2 : Tf &lt;=107% </t>
  </si>
  <si>
    <t>Test 3 : Tf &gt;107% &lt;=117%</t>
  </si>
  <si>
    <t>Test 4 : Tf &gt;117%</t>
  </si>
  <si>
    <t>Somme des tests</t>
  </si>
  <si>
    <t>Taux pratiqué</t>
  </si>
  <si>
    <t>Oui</t>
  </si>
  <si>
    <t>Non</t>
  </si>
  <si>
    <t></t>
  </si>
  <si>
    <t>Prestation de service unique</t>
  </si>
  <si>
    <t>Couches fournies ?</t>
  </si>
  <si>
    <t xml:space="preserve">      Repas fournis ?</t>
  </si>
  <si>
    <t xml:space="preserve">Nb heures facturées </t>
  </si>
  <si>
    <t>Nb heures de présence</t>
  </si>
  <si>
    <t>Taux de facturation</t>
  </si>
  <si>
    <t>Type taux</t>
  </si>
  <si>
    <t>/</t>
  </si>
  <si>
    <t>Total des charges</t>
  </si>
  <si>
    <t>Prix de revient</t>
  </si>
  <si>
    <t>Prix plafond</t>
  </si>
  <si>
    <t>Prix retenu</t>
  </si>
  <si>
    <t>Taux PS</t>
  </si>
  <si>
    <t>PS unitaire</t>
  </si>
  <si>
    <t>==&gt;</t>
  </si>
  <si>
    <t>Nb heures facturées</t>
  </si>
  <si>
    <t>Participations familiales</t>
  </si>
  <si>
    <t>% Régime Général</t>
  </si>
  <si>
    <t>Montant du droit (A)</t>
  </si>
  <si>
    <t>(</t>
  </si>
  <si>
    <t>)   x</t>
  </si>
  <si>
    <t></t>
  </si>
  <si>
    <t>Places de concertation</t>
  </si>
  <si>
    <t>Dépenses de fonctionnement</t>
  </si>
  <si>
    <t>Nb places agréées</t>
  </si>
  <si>
    <t>Nb places agréées x 6</t>
  </si>
  <si>
    <t>Montant du droit (B)</t>
  </si>
  <si>
    <t></t>
  </si>
  <si>
    <t>+</t>
  </si>
  <si>
    <t>- Ce document est une aide et ne constitue en aucun cas une pièce justificative -</t>
  </si>
  <si>
    <r>
      <t></t>
    </r>
    <r>
      <rPr>
        <b/>
        <sz val="12"/>
        <rFont val="Calibri"/>
        <family val="2"/>
        <scheme val="minor"/>
      </rPr>
      <t xml:space="preserve">   </t>
    </r>
    <r>
      <rPr>
        <b/>
        <sz val="14"/>
        <rFont val="Calibri"/>
        <family val="2"/>
        <scheme val="minor"/>
      </rPr>
      <t>Identification du territoire</t>
    </r>
  </si>
  <si>
    <t>Janvier</t>
  </si>
  <si>
    <t>Février</t>
  </si>
  <si>
    <t>Mars</t>
  </si>
  <si>
    <t>Avril</t>
  </si>
  <si>
    <t>Mai</t>
  </si>
  <si>
    <t>Juin</t>
  </si>
  <si>
    <t>Juillet</t>
  </si>
  <si>
    <t>Août</t>
  </si>
  <si>
    <t>Septembre</t>
  </si>
  <si>
    <t>Octobre</t>
  </si>
  <si>
    <t>Novembre</t>
  </si>
  <si>
    <t>Décembre</t>
  </si>
  <si>
    <t>Moyenne annuelle</t>
  </si>
  <si>
    <r>
      <t></t>
    </r>
    <r>
      <rPr>
        <sz val="8"/>
        <rFont val="Wingdings 2"/>
        <family val="1"/>
        <charset val="2"/>
      </rPr>
      <t xml:space="preserve"> </t>
    </r>
    <r>
      <rPr>
        <b/>
        <sz val="14"/>
        <rFont val="Calibri"/>
        <family val="2"/>
        <scheme val="minor"/>
      </rPr>
      <t xml:space="preserve">Données contractualisées                                                  </t>
    </r>
    <r>
      <rPr>
        <sz val="14"/>
        <color rgb="FF0000FF"/>
        <rFont val="Wingdings"/>
        <charset val="2"/>
      </rPr>
      <t>I</t>
    </r>
    <r>
      <rPr>
        <sz val="14"/>
        <color rgb="FF0000FF"/>
        <rFont val="Calibri"/>
        <family val="2"/>
        <scheme val="minor"/>
      </rPr>
      <t xml:space="preserve"> </t>
    </r>
    <r>
      <rPr>
        <b/>
        <sz val="14"/>
        <rFont val="Calibri"/>
        <family val="2"/>
        <scheme val="minor"/>
      </rPr>
      <t xml:space="preserve"> </t>
    </r>
    <r>
      <rPr>
        <sz val="11"/>
        <color rgb="FF002060"/>
        <rFont val="Calibri"/>
        <family val="2"/>
        <scheme val="minor"/>
      </rPr>
      <t>s</t>
    </r>
    <r>
      <rPr>
        <sz val="11"/>
        <color rgb="FF0000FF"/>
        <rFont val="Calibri"/>
        <family val="2"/>
        <scheme val="minor"/>
      </rPr>
      <t>e reporter aux données inscrites dans votre convention ou avenant pso Bonus Territoire</t>
    </r>
  </si>
  <si>
    <r>
      <t>Nb places soutenues par la collectivité</t>
    </r>
    <r>
      <rPr>
        <b/>
        <u/>
        <sz val="12"/>
        <color theme="1"/>
        <rFont val="Calibri"/>
        <family val="2"/>
        <scheme val="minor"/>
      </rPr>
      <t xml:space="preserve"> </t>
    </r>
  </si>
  <si>
    <r>
      <t xml:space="preserve"> </t>
    </r>
    <r>
      <rPr>
        <b/>
        <sz val="14"/>
        <rFont val="Calibri"/>
        <family val="2"/>
        <scheme val="minor"/>
      </rPr>
      <t>Simulation du bonus CTG pour l'exercice N</t>
    </r>
    <r>
      <rPr>
        <sz val="11"/>
        <color rgb="FF0000FF"/>
        <rFont val="Calibri"/>
        <family val="2"/>
        <scheme val="minor"/>
      </rPr>
      <t xml:space="preserve">                                                  </t>
    </r>
    <r>
      <rPr>
        <sz val="14"/>
        <color rgb="FF0000FF"/>
        <rFont val="Wingdings"/>
        <charset val="2"/>
      </rPr>
      <t>I</t>
    </r>
    <r>
      <rPr>
        <sz val="11"/>
        <color rgb="FF0000FF"/>
        <rFont val="Calibri"/>
        <family val="2"/>
        <scheme val="minor"/>
      </rPr>
      <t xml:space="preserve">  à l'aide des données </t>
    </r>
    <r>
      <rPr>
        <sz val="12"/>
        <color rgb="FF0000FF"/>
        <rFont val="Calibri"/>
        <family val="2"/>
        <scheme val="minor"/>
      </rPr>
      <t>connues pour N</t>
    </r>
    <r>
      <rPr>
        <sz val="11"/>
        <rFont val="Calibri"/>
        <family val="2"/>
        <scheme val="minor"/>
      </rPr>
      <t xml:space="preserve">, </t>
    </r>
    <r>
      <rPr>
        <sz val="11"/>
        <color rgb="FF7030A0"/>
        <rFont val="Calibri"/>
        <family val="2"/>
        <scheme val="minor"/>
      </rPr>
      <t>hors contrat réservataire et Dsp</t>
    </r>
  </si>
  <si>
    <t>Montant Bonus Territoire Retenu</t>
  </si>
  <si>
    <t>Montant Total du droit</t>
  </si>
  <si>
    <t>Pour une mairie : choisir Commune
Pour une CDC : choisir EPCI</t>
  </si>
  <si>
    <t>du lieu d'implantation de l'Eaje</t>
  </si>
  <si>
    <t>Pour une mairie : sélectionner la commune
Pour une CDC : sélectionner l'EPCI</t>
  </si>
  <si>
    <t>Nom du territoire / équipement</t>
  </si>
  <si>
    <t xml:space="preserve"> QPV  : Quartier Politique Ville
ZRR : Zone de Revitalisation Rurale</t>
  </si>
  <si>
    <r>
      <rPr>
        <b/>
        <sz val="13"/>
        <color theme="1"/>
        <rFont val="Calibri"/>
        <family val="2"/>
        <scheme val="minor"/>
      </rPr>
      <t>Equipement implanté en QPV</t>
    </r>
    <r>
      <rPr>
        <sz val="13"/>
        <color theme="1"/>
        <rFont val="Calibri"/>
        <family val="2"/>
        <scheme val="minor"/>
      </rPr>
      <t xml:space="preserve"> </t>
    </r>
    <r>
      <rPr>
        <b/>
        <sz val="13"/>
        <color theme="1"/>
        <rFont val="Calibri"/>
        <family val="2"/>
        <scheme val="minor"/>
      </rPr>
      <t>ou ZRR</t>
    </r>
  </si>
  <si>
    <r>
      <t xml:space="preserve">Montant du forfait offre nouvelle
</t>
    </r>
    <r>
      <rPr>
        <sz val="13"/>
        <color theme="1"/>
        <rFont val="Calibri"/>
        <family val="2"/>
        <scheme val="minor"/>
      </rPr>
      <t>par place</t>
    </r>
  </si>
  <si>
    <r>
      <t>Nb places Psu</t>
    </r>
    <r>
      <rPr>
        <sz val="12"/>
        <color theme="1"/>
        <rFont val="Calibri"/>
        <family val="2"/>
        <scheme val="minor"/>
      </rPr>
      <t xml:space="preserve">
périmètre bonus</t>
    </r>
  </si>
  <si>
    <r>
      <t xml:space="preserve">Montant du bonus </t>
    </r>
    <r>
      <rPr>
        <b/>
        <sz val="12"/>
        <color theme="1"/>
        <rFont val="Calibri"/>
        <family val="2"/>
        <scheme val="minor"/>
      </rPr>
      <t xml:space="preserve">
</t>
    </r>
    <r>
      <rPr>
        <sz val="12"/>
        <color theme="1"/>
        <rFont val="Calibri"/>
        <family val="2"/>
        <scheme val="minor"/>
      </rPr>
      <t>offre existante par place</t>
    </r>
  </si>
  <si>
    <r>
      <t>Montant total du droit</t>
    </r>
    <r>
      <rPr>
        <b/>
        <sz val="14"/>
        <rFont val="Calibri"/>
        <family val="2"/>
      </rPr>
      <t xml:space="preserve">    </t>
    </r>
    <r>
      <rPr>
        <b/>
        <sz val="14"/>
        <color rgb="FF0000FF"/>
        <rFont val="Calibri"/>
        <family val="2"/>
      </rPr>
      <t>à inscrire au compte 70623</t>
    </r>
  </si>
  <si>
    <r>
      <t xml:space="preserve">☞ </t>
    </r>
    <r>
      <rPr>
        <b/>
        <sz val="12"/>
        <color rgb="FF0000FF"/>
        <rFont val="Calibri"/>
        <family val="2"/>
      </rPr>
      <t>ZONE DE SAISIE EN BLEU</t>
    </r>
  </si>
  <si>
    <r>
      <t xml:space="preserve"> </t>
    </r>
    <r>
      <rPr>
        <b/>
        <sz val="12"/>
        <rFont val="Calibri"/>
        <family val="2"/>
        <scheme val="minor"/>
      </rPr>
      <t xml:space="preserve"> </t>
    </r>
    <r>
      <rPr>
        <b/>
        <sz val="16"/>
        <rFont val="Calibri"/>
        <family val="2"/>
        <scheme val="minor"/>
      </rPr>
      <t>Bonus Territoire CTG retenu</t>
    </r>
    <r>
      <rPr>
        <b/>
        <sz val="14"/>
        <color rgb="FF0000FF"/>
        <rFont val="Calibri"/>
        <family val="2"/>
      </rPr>
      <t xml:space="preserve">  à rajouter au compte 70623</t>
    </r>
  </si>
  <si>
    <t>= 8 329 € + (% enfants Aeeh x 166 576 €)</t>
  </si>
  <si>
    <t>&lt;= 0,84 €</t>
  </si>
  <si>
    <t>&gt;0,84 € et &lt;= 1,11 €</t>
  </si>
  <si>
    <t>&gt; 1,11 € et &lt;= 1,41 €</t>
  </si>
  <si>
    <t>&gt; 1,41 €</t>
  </si>
  <si>
    <t>version : décembre 2018 maj 09/08/23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</si>
</sst>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_-* #,##0\ _€_-;\-* #,##0\ _€_-;_-* &quot;-&quot;??\ _€_-;_-@_-"/>
    <numFmt numFmtId="167" formatCode="#,##0\ &quot;€&quot;"/>
    <numFmt numFmtId="168" formatCode="#,##0_ ;\-#,##0\ "/>
    <numFmt numFmtId="169" formatCode="#,##0.00\ &quot;€&quot;"/>
    <numFmt numFmtId="170" formatCode="#,##0.00\ _€"/>
    <numFmt numFmtId="171" formatCode="0.0%"/>
    <numFmt numFmtId="172" formatCode="#,##0.00&quot; €&quot;"/>
  </numFmts>
  <fonts count="91" x14ac:knownFonts="1">
    <font>
      <sz val="11"/>
      <color theme="1"/>
      <name val="Calibri"/>
      <family val="2"/>
      <scheme val="minor"/>
    </font>
    <font>
      <b/>
      <sz val="11"/>
      <color theme="1"/>
      <name val="Calibri"/>
      <family val="2"/>
      <scheme val="minor"/>
    </font>
    <font>
      <b/>
      <sz val="12"/>
      <color theme="1"/>
      <name val="Calibri"/>
      <family val="2"/>
      <scheme val="minor"/>
    </font>
    <font>
      <b/>
      <sz val="13"/>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8"/>
      <color indexed="81"/>
      <name val="Tahoma"/>
      <family val="2"/>
    </font>
    <font>
      <sz val="9"/>
      <color indexed="81"/>
      <name val="Tahoma"/>
      <family val="2"/>
    </font>
    <font>
      <b/>
      <sz val="9"/>
      <color indexed="81"/>
      <name val="Tahoma"/>
      <family val="2"/>
    </font>
    <font>
      <b/>
      <sz val="15"/>
      <color theme="1"/>
      <name val="Calibri"/>
      <family val="2"/>
      <scheme val="minor"/>
    </font>
    <font>
      <sz val="11"/>
      <name val="Calibri"/>
      <family val="2"/>
    </font>
    <font>
      <sz val="11"/>
      <name val="Calibri"/>
      <family val="2"/>
      <scheme val="minor"/>
    </font>
    <font>
      <b/>
      <sz val="12"/>
      <name val="Calibri"/>
      <family val="2"/>
      <scheme val="minor"/>
    </font>
    <font>
      <sz val="11"/>
      <color theme="1"/>
      <name val="Arial"/>
      <family val="2"/>
    </font>
    <font>
      <b/>
      <sz val="14"/>
      <color rgb="FF0070C0"/>
      <name val="Arial"/>
      <family val="2"/>
    </font>
    <font>
      <b/>
      <sz val="11"/>
      <color theme="1"/>
      <name val="Arial"/>
      <family val="2"/>
    </font>
    <font>
      <b/>
      <sz val="13"/>
      <color rgb="FF0070C0"/>
      <name val="Arial"/>
      <family val="2"/>
    </font>
    <font>
      <b/>
      <sz val="11"/>
      <color rgb="FFFF0000"/>
      <name val="Arial"/>
      <family val="2"/>
    </font>
    <font>
      <b/>
      <sz val="11"/>
      <color rgb="FF0070C0"/>
      <name val="Arial"/>
      <family val="2"/>
    </font>
    <font>
      <i/>
      <sz val="11"/>
      <color theme="1"/>
      <name val="Arial"/>
      <family val="2"/>
    </font>
    <font>
      <sz val="11"/>
      <color rgb="FF0070C0"/>
      <name val="Arial"/>
      <family val="2"/>
    </font>
    <font>
      <b/>
      <sz val="11"/>
      <name val="Arial"/>
      <family val="2"/>
    </font>
    <font>
      <b/>
      <sz val="12"/>
      <color rgb="FF0070C0"/>
      <name val="Arial"/>
      <family val="2"/>
    </font>
    <font>
      <b/>
      <sz val="14"/>
      <color rgb="FF6600CC"/>
      <name val="Arial"/>
      <family val="2"/>
    </font>
    <font>
      <b/>
      <sz val="13"/>
      <color rgb="FF6600CC"/>
      <name val="Arial"/>
      <family val="2"/>
    </font>
    <font>
      <b/>
      <sz val="11"/>
      <color rgb="FF6600CC"/>
      <name val="Arial"/>
      <family val="2"/>
    </font>
    <font>
      <sz val="11"/>
      <name val="Arial"/>
      <family val="2"/>
    </font>
    <font>
      <sz val="11"/>
      <color rgb="FF6600CC"/>
      <name val="Arial"/>
      <family val="2"/>
    </font>
    <font>
      <b/>
      <sz val="12"/>
      <color rgb="FF6600CC"/>
      <name val="Arial"/>
      <family val="2"/>
    </font>
    <font>
      <sz val="10"/>
      <name val="Arial"/>
      <family val="2"/>
    </font>
    <font>
      <sz val="12"/>
      <name val="Times New Roman"/>
      <family val="1"/>
    </font>
    <font>
      <b/>
      <sz val="12"/>
      <name val="Times New Roman"/>
      <family val="1"/>
    </font>
    <font>
      <sz val="12"/>
      <color rgb="FFFF0000"/>
      <name val="Times New Roman"/>
      <family val="1"/>
    </font>
    <font>
      <sz val="8"/>
      <color indexed="81"/>
      <name val="Tahoma"/>
      <family val="2"/>
    </font>
    <font>
      <b/>
      <sz val="22"/>
      <color indexed="56"/>
      <name val="Calibri"/>
      <family val="2"/>
    </font>
    <font>
      <b/>
      <i/>
      <sz val="8"/>
      <color rgb="FF0070C0"/>
      <name val="Arial"/>
      <family val="2"/>
    </font>
    <font>
      <b/>
      <sz val="12"/>
      <color rgb="FF0000FF"/>
      <name val="Cambria"/>
      <family val="1"/>
    </font>
    <font>
      <b/>
      <sz val="12"/>
      <color rgb="FF0000FF"/>
      <name val="Calibri"/>
      <family val="2"/>
    </font>
    <font>
      <b/>
      <sz val="12"/>
      <color indexed="56"/>
      <name val="@PMingLiU"/>
      <family val="1"/>
    </font>
    <font>
      <b/>
      <sz val="12"/>
      <color indexed="20"/>
      <name val="MS Outlook"/>
      <charset val="2"/>
    </font>
    <font>
      <sz val="16"/>
      <name val="Times New Roman"/>
      <family val="1"/>
    </font>
    <font>
      <sz val="12"/>
      <name val="Wingdings"/>
      <charset val="2"/>
    </font>
    <font>
      <b/>
      <i/>
      <sz val="14"/>
      <name val="Arial"/>
      <family val="2"/>
    </font>
    <font>
      <sz val="8"/>
      <name val="Arial"/>
      <family val="2"/>
    </font>
    <font>
      <b/>
      <sz val="13"/>
      <name val="Arial"/>
      <family val="2"/>
    </font>
    <font>
      <b/>
      <sz val="14"/>
      <color rgb="FF0000FF"/>
      <name val="Calibri"/>
      <family val="2"/>
    </font>
    <font>
      <sz val="8"/>
      <name val="Times New Roman"/>
      <family val="1"/>
    </font>
    <font>
      <b/>
      <sz val="10"/>
      <name val="Calibri"/>
      <family val="2"/>
    </font>
    <font>
      <b/>
      <sz val="13"/>
      <name val="Calibri"/>
      <family val="2"/>
    </font>
    <font>
      <b/>
      <sz val="12"/>
      <name val="Calibri"/>
      <family val="2"/>
    </font>
    <font>
      <sz val="12"/>
      <name val="Calibri"/>
      <family val="2"/>
    </font>
    <font>
      <sz val="13"/>
      <name val="Arial"/>
      <family val="2"/>
    </font>
    <font>
      <b/>
      <sz val="14"/>
      <name val="Calibri"/>
      <family val="2"/>
    </font>
    <font>
      <b/>
      <sz val="13"/>
      <color indexed="21"/>
      <name val="Calibri"/>
      <family val="2"/>
    </font>
    <font>
      <sz val="14"/>
      <name val="Arial"/>
      <family val="2"/>
    </font>
    <font>
      <sz val="12"/>
      <name val="Wingdings 2"/>
      <family val="1"/>
      <charset val="2"/>
    </font>
    <font>
      <sz val="10"/>
      <name val="Calibri"/>
      <family val="2"/>
    </font>
    <font>
      <sz val="14"/>
      <name val="Calibri"/>
      <family val="2"/>
    </font>
    <font>
      <sz val="14"/>
      <name val="Times New Roman"/>
      <family val="1"/>
    </font>
    <font>
      <sz val="13"/>
      <name val="Calibri"/>
      <family val="2"/>
    </font>
    <font>
      <b/>
      <sz val="10"/>
      <color rgb="FF002060"/>
      <name val="Arial"/>
      <family val="2"/>
    </font>
    <font>
      <sz val="12"/>
      <name val="Arial"/>
      <family val="2"/>
    </font>
    <font>
      <b/>
      <sz val="12"/>
      <name val="Arial"/>
      <family val="2"/>
    </font>
    <font>
      <b/>
      <i/>
      <sz val="16"/>
      <name val="Arial"/>
      <family val="2"/>
    </font>
    <font>
      <sz val="11"/>
      <color rgb="FF0000FF"/>
      <name val="Calibri"/>
      <family val="2"/>
      <scheme val="minor"/>
    </font>
    <font>
      <b/>
      <sz val="14"/>
      <name val="Calibri"/>
      <family val="2"/>
      <scheme val="minor"/>
    </font>
    <font>
      <sz val="8"/>
      <name val="Wingdings 2"/>
      <family val="1"/>
      <charset val="2"/>
    </font>
    <font>
      <sz val="13"/>
      <color theme="1"/>
      <name val="Calibri"/>
      <family val="2"/>
      <scheme val="minor"/>
    </font>
    <font>
      <sz val="11"/>
      <color rgb="FF002060"/>
      <name val="Calibri"/>
      <family val="2"/>
      <scheme val="minor"/>
    </font>
    <font>
      <sz val="8"/>
      <name val="Calibri"/>
      <family val="2"/>
      <scheme val="minor"/>
    </font>
    <font>
      <b/>
      <u/>
      <sz val="13"/>
      <color theme="1"/>
      <name val="Calibri"/>
      <family val="2"/>
      <scheme val="minor"/>
    </font>
    <font>
      <sz val="14"/>
      <color rgb="FF0000FF"/>
      <name val="Wingdings"/>
      <charset val="2"/>
    </font>
    <font>
      <sz val="14"/>
      <color rgb="FF0000FF"/>
      <name val="Calibri"/>
      <family val="2"/>
      <scheme val="minor"/>
    </font>
    <font>
      <sz val="12"/>
      <color rgb="FF0000FF"/>
      <name val="Calibri"/>
      <family val="2"/>
      <scheme val="minor"/>
    </font>
    <font>
      <b/>
      <u/>
      <sz val="12"/>
      <color theme="1"/>
      <name val="Calibri"/>
      <family val="2"/>
      <scheme val="minor"/>
    </font>
    <font>
      <sz val="11"/>
      <color rgb="FF7030A0"/>
      <name val="Calibri"/>
      <family val="2"/>
      <scheme val="minor"/>
    </font>
    <font>
      <b/>
      <i/>
      <sz val="10"/>
      <name val="DejaVu Serif Condensed"/>
      <family val="1"/>
    </font>
    <font>
      <b/>
      <sz val="13"/>
      <color rgb="FF009999"/>
      <name val="Calibri"/>
      <family val="2"/>
    </font>
    <font>
      <i/>
      <sz val="11"/>
      <color theme="1" tint="4.9989318521683403E-2"/>
      <name val="Calibri"/>
      <family val="2"/>
      <scheme val="minor"/>
    </font>
    <font>
      <b/>
      <sz val="14"/>
      <name val="Arial"/>
      <family val="2"/>
    </font>
    <font>
      <b/>
      <sz val="16"/>
      <name val="Arial"/>
      <family val="2"/>
    </font>
    <font>
      <b/>
      <sz val="16"/>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3"/>
      <color theme="0"/>
      <name val="Calibri"/>
      <family val="2"/>
      <scheme val="minor"/>
    </font>
    <font>
      <b/>
      <sz val="11"/>
      <color theme="0" tint="-4.9989318521683403E-2"/>
      <name val="Calibri"/>
      <family val="2"/>
      <scheme val="minor"/>
    </font>
    <font>
      <sz val="11"/>
      <color theme="0" tint="-4.9989318521683403E-2"/>
      <name val="Calibri"/>
      <family val="2"/>
      <scheme val="minor"/>
    </font>
    <font>
      <u/>
      <sz val="11"/>
      <color theme="0" tint="-4.9989318521683403E-2"/>
      <name val="Calibri"/>
      <family val="2"/>
      <scheme val="minor"/>
    </font>
    <font>
      <b/>
      <sz val="12"/>
      <color theme="0" tint="-4.9989318521683403E-2"/>
      <name val="Calibri"/>
      <family val="2"/>
      <scheme val="minor"/>
    </font>
  </fonts>
  <fills count="2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47"/>
        <bgColor indexed="64"/>
      </patternFill>
    </fill>
    <fill>
      <patternFill patternType="solid">
        <fgColor indexed="13"/>
        <bgColor indexed="64"/>
      </patternFill>
    </fill>
    <fill>
      <patternFill patternType="solid">
        <fgColor theme="4" tint="0.79998168889431442"/>
        <bgColor indexed="43"/>
      </patternFill>
    </fill>
    <fill>
      <patternFill patternType="solid">
        <fgColor indexed="27"/>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42"/>
      </patternFill>
    </fill>
    <fill>
      <patternFill patternType="solid">
        <fgColor rgb="FFCCECFF"/>
        <bgColor indexed="64"/>
      </patternFill>
    </fill>
    <fill>
      <patternFill patternType="solid">
        <fgColor theme="0" tint="-4.9989318521683403E-2"/>
        <bgColor indexed="42"/>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rgb="FF0000FF"/>
      </left>
      <right style="medium">
        <color rgb="FF0000FF"/>
      </right>
      <top style="medium">
        <color rgb="FF0000FF"/>
      </top>
      <bottom style="medium">
        <color rgb="FF0000FF"/>
      </bottom>
      <diagonal/>
    </border>
    <border>
      <left style="medium">
        <color rgb="FF0000FF"/>
      </left>
      <right style="medium">
        <color rgb="FF0000FF"/>
      </right>
      <top style="medium">
        <color indexed="64"/>
      </top>
      <bottom style="medium">
        <color rgb="FF0000FF"/>
      </bottom>
      <diagonal/>
    </border>
    <border>
      <left/>
      <right style="medium">
        <color indexed="64"/>
      </right>
      <top/>
      <bottom style="thin">
        <color auto="1"/>
      </bottom>
      <diagonal/>
    </border>
    <border>
      <left style="thin">
        <color indexed="22"/>
      </left>
      <right style="thin">
        <color indexed="8"/>
      </right>
      <top style="thin">
        <color indexed="22"/>
      </top>
      <bottom style="thin">
        <color indexed="8"/>
      </bottom>
      <diagonal/>
    </border>
    <border>
      <left/>
      <right/>
      <top/>
      <bottom style="medium">
        <color rgb="FF0000FF"/>
      </bottom>
      <diagonal/>
    </border>
    <border>
      <left style="medium">
        <color rgb="FF0000FF"/>
      </left>
      <right style="medium">
        <color rgb="FF0000FF"/>
      </right>
      <top style="hair">
        <color rgb="FF0000FF"/>
      </top>
      <bottom style="hair">
        <color rgb="FF0000FF"/>
      </bottom>
      <diagonal/>
    </border>
    <border>
      <left style="medium">
        <color rgb="FF0000FF"/>
      </left>
      <right style="medium">
        <color rgb="FF0000FF"/>
      </right>
      <top style="hair">
        <color rgb="FF0000FF"/>
      </top>
      <bottom style="medium">
        <color rgb="FF0000FF"/>
      </bottom>
      <diagonal/>
    </border>
    <border>
      <left style="medium">
        <color indexed="64"/>
      </left>
      <right/>
      <top/>
      <bottom style="medium">
        <color rgb="FF0000FF"/>
      </bottom>
      <diagonal/>
    </border>
    <border>
      <left/>
      <right style="medium">
        <color indexed="64"/>
      </right>
      <top/>
      <bottom style="medium">
        <color rgb="FF0000FF"/>
      </bottom>
      <diagonal/>
    </border>
    <border>
      <left style="medium">
        <color indexed="64"/>
      </left>
      <right style="medium">
        <color rgb="FF0000FF"/>
      </right>
      <top style="medium">
        <color rgb="FF0000FF"/>
      </top>
      <bottom style="medium">
        <color rgb="FF0000FF"/>
      </bottom>
      <diagonal/>
    </border>
    <border>
      <left style="medium">
        <color rgb="FF0000FF"/>
      </left>
      <right style="medium">
        <color indexed="64"/>
      </right>
      <top style="medium">
        <color rgb="FF0000FF"/>
      </top>
      <bottom style="medium">
        <color rgb="FF0000FF"/>
      </bottom>
      <diagonal/>
    </border>
    <border>
      <left style="medium">
        <color indexed="64"/>
      </left>
      <right/>
      <top style="medium">
        <color rgb="FF0000FF"/>
      </top>
      <bottom style="medium">
        <color indexed="64"/>
      </bottom>
      <diagonal/>
    </border>
    <border>
      <left style="medium">
        <color indexed="64"/>
      </left>
      <right style="medium">
        <color indexed="64"/>
      </right>
      <top style="medium">
        <color rgb="FF0000FF"/>
      </top>
      <bottom style="medium">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auto="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7">
    <xf numFmtId="0" fontId="0" fillId="0" borderId="0"/>
    <xf numFmtId="164" fontId="5"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30" fillId="0" borderId="0"/>
    <xf numFmtId="9" fontId="30" fillId="0" borderId="0" applyFont="0" applyFill="0" applyBorder="0" applyAlignment="0" applyProtection="0"/>
  </cellStyleXfs>
  <cellXfs count="480">
    <xf numFmtId="0" fontId="0" fillId="0" borderId="0" xfId="0"/>
    <xf numFmtId="9" fontId="0" fillId="0" borderId="0" xfId="0" applyNumberFormat="1"/>
    <xf numFmtId="0" fontId="3" fillId="0" borderId="0" xfId="0" applyFont="1"/>
    <xf numFmtId="0" fontId="0" fillId="2" borderId="0" xfId="0" applyFill="1" applyProtection="1">
      <protection locked="0"/>
    </xf>
    <xf numFmtId="0" fontId="0" fillId="4" borderId="0" xfId="0" applyFill="1" applyProtection="1">
      <protection locked="0"/>
    </xf>
    <xf numFmtId="0" fontId="0" fillId="0" borderId="0" xfId="0" applyAlignment="1">
      <alignment horizontal="left" vertical="center"/>
    </xf>
    <xf numFmtId="0" fontId="0" fillId="5" borderId="9" xfId="0" applyFill="1" applyBorder="1"/>
    <xf numFmtId="0" fontId="0" fillId="0" borderId="11"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16" xfId="0" applyFont="1" applyBorder="1" applyAlignment="1">
      <alignment horizontal="center" wrapText="1"/>
    </xf>
    <xf numFmtId="0" fontId="1" fillId="0" borderId="18" xfId="0" applyFont="1" applyBorder="1"/>
    <xf numFmtId="0" fontId="1" fillId="0" borderId="19" xfId="0" applyFont="1" applyBorder="1"/>
    <xf numFmtId="0" fontId="1" fillId="0" borderId="19" xfId="0" applyFont="1" applyBorder="1" applyAlignment="1">
      <alignment horizontal="left" vertical="center"/>
    </xf>
    <xf numFmtId="0" fontId="1" fillId="0" borderId="20" xfId="0" applyFont="1" applyBorder="1"/>
    <xf numFmtId="0" fontId="1" fillId="0" borderId="18" xfId="0" applyFont="1" applyBorder="1" applyAlignment="1">
      <alignment wrapText="1"/>
    </xf>
    <xf numFmtId="0" fontId="0" fillId="0" borderId="19" xfId="0" applyFont="1" applyBorder="1" applyAlignment="1">
      <alignment wrapText="1"/>
    </xf>
    <xf numFmtId="0" fontId="0" fillId="0" borderId="19" xfId="0" applyBorder="1" applyAlignment="1">
      <alignment horizontal="left" vertical="center"/>
    </xf>
    <xf numFmtId="0" fontId="0" fillId="0" borderId="20" xfId="0" applyBorder="1"/>
    <xf numFmtId="0" fontId="1" fillId="0" borderId="18" xfId="0" applyFont="1" applyBorder="1" applyAlignment="1">
      <alignment vertical="center" wrapText="1"/>
    </xf>
    <xf numFmtId="0" fontId="1" fillId="0" borderId="0" xfId="0" applyFont="1" applyProtection="1"/>
    <xf numFmtId="0" fontId="0" fillId="0" borderId="0" xfId="0" applyProtection="1"/>
    <xf numFmtId="0" fontId="0" fillId="0" borderId="0" xfId="0" quotePrefix="1" applyProtection="1"/>
    <xf numFmtId="0" fontId="0" fillId="0" borderId="0" xfId="0" applyAlignment="1" applyProtection="1">
      <alignment wrapText="1"/>
    </xf>
    <xf numFmtId="0" fontId="1" fillId="2" borderId="0" xfId="0" applyFont="1" applyFill="1" applyProtection="1"/>
    <xf numFmtId="0" fontId="1" fillId="4" borderId="0" xfId="0" applyFont="1" applyFill="1" applyProtection="1"/>
    <xf numFmtId="0" fontId="1" fillId="2" borderId="9" xfId="0" applyFont="1" applyFill="1" applyBorder="1" applyAlignment="1" applyProtection="1">
      <alignment wrapText="1"/>
    </xf>
    <xf numFmtId="0" fontId="1" fillId="4" borderId="9" xfId="0" applyFont="1" applyFill="1" applyBorder="1" applyAlignment="1" applyProtection="1">
      <alignment wrapText="1"/>
    </xf>
    <xf numFmtId="0" fontId="1" fillId="5" borderId="9" xfId="0" applyFont="1" applyFill="1" applyBorder="1" applyAlignment="1" applyProtection="1">
      <alignment wrapText="1"/>
    </xf>
    <xf numFmtId="0" fontId="0" fillId="3" borderId="0" xfId="0" applyFill="1" applyProtection="1"/>
    <xf numFmtId="166" fontId="0" fillId="5" borderId="9" xfId="1" applyNumberFormat="1" applyFont="1" applyFill="1" applyBorder="1"/>
    <xf numFmtId="168" fontId="0" fillId="5" borderId="9" xfId="1" applyNumberFormat="1" applyFont="1" applyFill="1" applyBorder="1"/>
    <xf numFmtId="166" fontId="1" fillId="2" borderId="0" xfId="1" applyNumberFormat="1" applyFont="1" applyFill="1" applyProtection="1"/>
    <xf numFmtId="166" fontId="1" fillId="2" borderId="9" xfId="1" applyNumberFormat="1" applyFont="1" applyFill="1" applyBorder="1" applyAlignment="1" applyProtection="1">
      <alignment wrapText="1"/>
    </xf>
    <xf numFmtId="166" fontId="0" fillId="2" borderId="0" xfId="1" applyNumberFormat="1" applyFont="1" applyFill="1" applyProtection="1">
      <protection locked="0"/>
    </xf>
    <xf numFmtId="0" fontId="1" fillId="0" borderId="0" xfId="0" applyFont="1"/>
    <xf numFmtId="166" fontId="0" fillId="5" borderId="9" xfId="1" quotePrefix="1" applyNumberFormat="1" applyFont="1" applyFill="1" applyBorder="1"/>
    <xf numFmtId="0" fontId="0" fillId="4" borderId="0" xfId="0" quotePrefix="1" applyFill="1" applyProtection="1">
      <protection locked="0"/>
    </xf>
    <xf numFmtId="0" fontId="0" fillId="0" borderId="19" xfId="0" applyBorder="1" applyAlignment="1">
      <alignment horizontal="left" vertical="center" wrapText="1"/>
    </xf>
    <xf numFmtId="0" fontId="0" fillId="0" borderId="19" xfId="0" applyBorder="1" applyAlignment="1">
      <alignment wrapText="1"/>
    </xf>
    <xf numFmtId="0" fontId="0" fillId="0" borderId="20" xfId="0" applyBorder="1" applyAlignment="1">
      <alignment horizontal="left" vertical="center" wrapText="1"/>
    </xf>
    <xf numFmtId="0" fontId="0" fillId="0" borderId="0" xfId="0"/>
    <xf numFmtId="0" fontId="0" fillId="0" borderId="0" xfId="0" applyProtection="1"/>
    <xf numFmtId="0" fontId="0" fillId="0" borderId="0" xfId="0" applyFill="1" applyProtection="1"/>
    <xf numFmtId="0" fontId="0" fillId="0" borderId="20" xfId="0" applyBorder="1" applyAlignment="1">
      <alignment horizontal="left" vertical="center"/>
    </xf>
    <xf numFmtId="0" fontId="0" fillId="0" borderId="20" xfId="0" applyBorder="1" applyAlignment="1">
      <alignment wrapText="1"/>
    </xf>
    <xf numFmtId="0" fontId="1" fillId="4" borderId="23" xfId="0" applyFont="1" applyFill="1" applyBorder="1" applyProtection="1"/>
    <xf numFmtId="0" fontId="1" fillId="4" borderId="24" xfId="0" applyFont="1" applyFill="1" applyBorder="1" applyAlignment="1" applyProtection="1">
      <alignment wrapText="1"/>
    </xf>
    <xf numFmtId="0" fontId="0" fillId="4" borderId="23" xfId="0" applyFill="1" applyBorder="1" applyProtection="1">
      <protection locked="0"/>
    </xf>
    <xf numFmtId="0" fontId="10" fillId="0" borderId="0" xfId="0" applyFont="1" applyAlignment="1" applyProtection="1">
      <alignment horizontal="center"/>
    </xf>
    <xf numFmtId="0" fontId="1" fillId="8" borderId="19" xfId="0" applyFont="1" applyFill="1" applyBorder="1" applyAlignment="1" applyProtection="1">
      <alignment wrapText="1"/>
    </xf>
    <xf numFmtId="0" fontId="1" fillId="8" borderId="20" xfId="0" applyFont="1" applyFill="1" applyBorder="1" applyAlignment="1" applyProtection="1">
      <alignment wrapText="1"/>
    </xf>
    <xf numFmtId="166" fontId="0" fillId="8" borderId="5" xfId="1" applyNumberFormat="1" applyFont="1" applyFill="1" applyBorder="1" applyProtection="1"/>
    <xf numFmtId="0" fontId="0" fillId="8" borderId="6" xfId="1" applyNumberFormat="1" applyFont="1" applyFill="1" applyBorder="1" applyProtection="1"/>
    <xf numFmtId="0" fontId="14" fillId="6" borderId="0" xfId="3" applyFont="1" applyFill="1" applyAlignment="1">
      <alignment vertical="center"/>
    </xf>
    <xf numFmtId="0" fontId="15" fillId="6" borderId="0" xfId="3" applyFont="1" applyFill="1" applyAlignment="1">
      <alignment horizontal="right" vertical="center"/>
    </xf>
    <xf numFmtId="0" fontId="16" fillId="6" borderId="0" xfId="3" applyFont="1" applyFill="1" applyAlignment="1">
      <alignment vertical="center"/>
    </xf>
    <xf numFmtId="0" fontId="14" fillId="6" borderId="18" xfId="3" applyFont="1" applyFill="1" applyBorder="1" applyAlignment="1">
      <alignment horizontal="center" vertical="center"/>
    </xf>
    <xf numFmtId="0" fontId="14" fillId="6" borderId="19" xfId="3" applyFont="1" applyFill="1" applyBorder="1" applyAlignment="1">
      <alignment horizontal="right" vertical="center"/>
    </xf>
    <xf numFmtId="0" fontId="18" fillId="6" borderId="0" xfId="3" applyFont="1" applyFill="1" applyAlignment="1">
      <alignment vertical="center"/>
    </xf>
    <xf numFmtId="0" fontId="19" fillId="6" borderId="0" xfId="3" applyFont="1" applyFill="1" applyAlignment="1">
      <alignment vertical="center"/>
    </xf>
    <xf numFmtId="0" fontId="16" fillId="6" borderId="0" xfId="3" applyFont="1" applyFill="1" applyAlignment="1">
      <alignment horizontal="right" vertical="center"/>
    </xf>
    <xf numFmtId="0" fontId="16" fillId="6" borderId="0" xfId="3" applyFont="1" applyFill="1" applyAlignment="1">
      <alignment horizontal="left" vertical="center"/>
    </xf>
    <xf numFmtId="0" fontId="14" fillId="6" borderId="18" xfId="3" applyFont="1" applyFill="1" applyBorder="1" applyAlignment="1">
      <alignment vertical="center"/>
    </xf>
    <xf numFmtId="0" fontId="14" fillId="6" borderId="19" xfId="3" applyFont="1" applyFill="1" applyBorder="1" applyAlignment="1">
      <alignment vertical="center"/>
    </xf>
    <xf numFmtId="0" fontId="14" fillId="6" borderId="10" xfId="3" applyFont="1" applyFill="1" applyBorder="1" applyAlignment="1">
      <alignment vertical="center"/>
    </xf>
    <xf numFmtId="0" fontId="14" fillId="6" borderId="11" xfId="3" applyFont="1" applyFill="1" applyBorder="1" applyAlignment="1">
      <alignment vertical="center"/>
    </xf>
    <xf numFmtId="0" fontId="20" fillId="6" borderId="13" xfId="3" applyFont="1" applyFill="1" applyBorder="1" applyAlignment="1">
      <alignment vertical="center"/>
    </xf>
    <xf numFmtId="0" fontId="20" fillId="6" borderId="0" xfId="3" applyFont="1" applyFill="1" applyAlignment="1">
      <alignment vertical="center"/>
    </xf>
    <xf numFmtId="0" fontId="20" fillId="6" borderId="15" xfId="3" applyFont="1" applyFill="1" applyBorder="1" applyAlignment="1">
      <alignment vertical="center"/>
    </xf>
    <xf numFmtId="0" fontId="20" fillId="6" borderId="16" xfId="3" applyFont="1" applyFill="1" applyBorder="1" applyAlignment="1">
      <alignment vertical="center"/>
    </xf>
    <xf numFmtId="0" fontId="14" fillId="6" borderId="16" xfId="3" applyFont="1" applyFill="1" applyBorder="1" applyAlignment="1">
      <alignment vertical="center"/>
    </xf>
    <xf numFmtId="0" fontId="14" fillId="6" borderId="15" xfId="3" applyFont="1" applyFill="1" applyBorder="1" applyAlignment="1">
      <alignment vertical="center"/>
    </xf>
    <xf numFmtId="169" fontId="14" fillId="6" borderId="12" xfId="3" applyNumberFormat="1" applyFont="1" applyFill="1" applyBorder="1" applyAlignment="1">
      <alignment vertical="center"/>
    </xf>
    <xf numFmtId="0" fontId="14" fillId="6" borderId="22" xfId="3" applyFont="1" applyFill="1" applyBorder="1" applyAlignment="1">
      <alignment vertical="center"/>
    </xf>
    <xf numFmtId="0" fontId="14" fillId="6" borderId="5" xfId="3" applyFont="1" applyFill="1" applyBorder="1" applyAlignment="1">
      <alignment vertical="center"/>
    </xf>
    <xf numFmtId="3" fontId="14" fillId="6" borderId="21" xfId="3" applyNumberFormat="1" applyFont="1" applyFill="1" applyBorder="1" applyAlignment="1">
      <alignment vertical="center"/>
    </xf>
    <xf numFmtId="0" fontId="23" fillId="6" borderId="16" xfId="3" applyFont="1" applyFill="1" applyBorder="1" applyAlignment="1">
      <alignment vertical="center"/>
    </xf>
    <xf numFmtId="0" fontId="14" fillId="6" borderId="36" xfId="3" applyFont="1" applyFill="1" applyBorder="1" applyAlignment="1">
      <alignment vertical="center"/>
    </xf>
    <xf numFmtId="0" fontId="24" fillId="6" borderId="0" xfId="3" applyFont="1" applyFill="1" applyAlignment="1">
      <alignment horizontal="left" vertical="center"/>
    </xf>
    <xf numFmtId="0" fontId="25" fillId="6" borderId="19" xfId="3" applyFont="1" applyFill="1" applyBorder="1" applyAlignment="1">
      <alignment horizontal="right" vertical="center"/>
    </xf>
    <xf numFmtId="0" fontId="26" fillId="6" borderId="0" xfId="3" applyFont="1" applyFill="1" applyAlignment="1">
      <alignment vertical="center"/>
    </xf>
    <xf numFmtId="0" fontId="14" fillId="6" borderId="33" xfId="3" applyFont="1" applyFill="1" applyBorder="1" applyAlignment="1">
      <alignment vertical="center"/>
    </xf>
    <xf numFmtId="0" fontId="26" fillId="6" borderId="9" xfId="3" applyFont="1" applyFill="1" applyBorder="1" applyAlignment="1">
      <alignment horizontal="center" vertical="center"/>
    </xf>
    <xf numFmtId="0" fontId="14" fillId="6" borderId="11" xfId="3" quotePrefix="1" applyFont="1" applyFill="1" applyBorder="1" applyAlignment="1">
      <alignment horizontal="center" vertical="center"/>
    </xf>
    <xf numFmtId="169" fontId="28" fillId="6" borderId="11" xfId="3" quotePrefix="1" applyNumberFormat="1" applyFont="1" applyFill="1" applyBorder="1" applyAlignment="1">
      <alignment horizontal="center" vertical="center"/>
    </xf>
    <xf numFmtId="167" fontId="14" fillId="6" borderId="0" xfId="3" applyNumberFormat="1" applyFont="1" applyFill="1" applyAlignment="1">
      <alignment horizontal="center" vertical="center"/>
    </xf>
    <xf numFmtId="167" fontId="28" fillId="6" borderId="0" xfId="3" applyNumberFormat="1" applyFont="1" applyFill="1" applyAlignment="1">
      <alignment horizontal="center" vertical="center"/>
    </xf>
    <xf numFmtId="0" fontId="29" fillId="6" borderId="15" xfId="3" applyFont="1" applyFill="1" applyBorder="1" applyAlignment="1">
      <alignment vertical="center"/>
    </xf>
    <xf numFmtId="0" fontId="29" fillId="6" borderId="16" xfId="3" applyFont="1" applyFill="1" applyBorder="1" applyAlignment="1">
      <alignment horizontal="left" vertical="center"/>
    </xf>
    <xf numFmtId="0" fontId="29" fillId="6" borderId="16" xfId="3" applyFont="1" applyFill="1" applyBorder="1" applyAlignment="1">
      <alignment vertical="center"/>
    </xf>
    <xf numFmtId="169" fontId="29" fillId="6" borderId="17" xfId="3" applyNumberFormat="1" applyFont="1" applyFill="1" applyBorder="1" applyAlignment="1">
      <alignment vertical="center"/>
    </xf>
    <xf numFmtId="0" fontId="31" fillId="0" borderId="0" xfId="5" applyFont="1"/>
    <xf numFmtId="0" fontId="32" fillId="10" borderId="0" xfId="5" applyFont="1" applyFill="1" applyAlignment="1">
      <alignment horizontal="center"/>
    </xf>
    <xf numFmtId="0" fontId="31" fillId="10" borderId="0" xfId="5" applyFont="1" applyFill="1"/>
    <xf numFmtId="0" fontId="31" fillId="10" borderId="0" xfId="5" applyFont="1" applyFill="1" applyAlignment="1">
      <alignment horizontal="left"/>
    </xf>
    <xf numFmtId="10" fontId="31" fillId="10" borderId="0" xfId="5" applyNumberFormat="1" applyFont="1" applyFill="1" applyAlignment="1">
      <alignment horizontal="left"/>
    </xf>
    <xf numFmtId="10" fontId="31" fillId="0" borderId="0" xfId="5" applyNumberFormat="1" applyFont="1" applyAlignment="1">
      <alignment horizontal="left"/>
    </xf>
    <xf numFmtId="2" fontId="33" fillId="10" borderId="0" xfId="5" applyNumberFormat="1" applyFont="1" applyFill="1" applyAlignment="1">
      <alignment horizontal="left"/>
    </xf>
    <xf numFmtId="0" fontId="33" fillId="10" borderId="0" xfId="5" applyFont="1" applyFill="1" applyAlignment="1">
      <alignment horizontal="left"/>
    </xf>
    <xf numFmtId="0" fontId="31" fillId="0" borderId="0" xfId="5" applyFont="1" applyAlignment="1">
      <alignment horizontal="left"/>
    </xf>
    <xf numFmtId="10" fontId="31" fillId="0" borderId="0" xfId="5" applyNumberFormat="1" applyFont="1"/>
    <xf numFmtId="0" fontId="32" fillId="0" borderId="0" xfId="5" applyFont="1" applyAlignment="1">
      <alignment horizontal="left"/>
    </xf>
    <xf numFmtId="0" fontId="32" fillId="0" borderId="0" xfId="5" applyFont="1" applyAlignment="1">
      <alignment horizontal="center"/>
    </xf>
    <xf numFmtId="0" fontId="31" fillId="11" borderId="0" xfId="5" applyFont="1" applyFill="1" applyAlignment="1">
      <alignment horizontal="left"/>
    </xf>
    <xf numFmtId="0" fontId="32" fillId="11" borderId="0" xfId="5" applyFont="1" applyFill="1" applyAlignment="1">
      <alignment horizontal="center"/>
    </xf>
    <xf numFmtId="0" fontId="31" fillId="11" borderId="0" xfId="5" applyFont="1" applyFill="1"/>
    <xf numFmtId="0" fontId="31" fillId="11" borderId="0" xfId="5" applyFont="1" applyFill="1" applyAlignment="1">
      <alignment horizontal="center"/>
    </xf>
    <xf numFmtId="0" fontId="31" fillId="0" borderId="0" xfId="5" applyFont="1" applyAlignment="1">
      <alignment horizontal="center"/>
    </xf>
    <xf numFmtId="0" fontId="30" fillId="0" borderId="0" xfId="5"/>
    <xf numFmtId="0" fontId="35" fillId="0" borderId="0" xfId="5" applyFont="1" applyAlignment="1">
      <alignment vertical="center"/>
    </xf>
    <xf numFmtId="0" fontId="32" fillId="0" borderId="0" xfId="5" applyFont="1"/>
    <xf numFmtId="0" fontId="30" fillId="0" borderId="0" xfId="5" applyAlignment="1">
      <alignment vertical="center"/>
    </xf>
    <xf numFmtId="0" fontId="41" fillId="0" borderId="0" xfId="5" applyFont="1" applyAlignment="1">
      <alignment horizontal="center" vertical="center"/>
    </xf>
    <xf numFmtId="0" fontId="42" fillId="12" borderId="1" xfId="5" applyFont="1" applyFill="1" applyBorder="1" applyAlignment="1">
      <alignment vertical="center"/>
    </xf>
    <xf numFmtId="0" fontId="44" fillId="12" borderId="2" xfId="5" applyFont="1" applyFill="1" applyBorder="1" applyAlignment="1">
      <alignment vertical="center"/>
    </xf>
    <xf numFmtId="0" fontId="45" fillId="12" borderId="2" xfId="5" applyFont="1" applyFill="1" applyBorder="1" applyAlignment="1">
      <alignment horizontal="center" vertical="center"/>
    </xf>
    <xf numFmtId="0" fontId="46" fillId="13" borderId="39" xfId="5" applyFont="1" applyFill="1" applyBorder="1" applyAlignment="1" applyProtection="1">
      <alignment horizontal="center" vertical="center"/>
      <protection locked="0"/>
    </xf>
    <xf numFmtId="0" fontId="47" fillId="7" borderId="3" xfId="5" applyFont="1" applyFill="1" applyBorder="1" applyAlignment="1">
      <alignment vertical="center"/>
    </xf>
    <xf numFmtId="0" fontId="47" fillId="0" borderId="0" xfId="5" applyFont="1" applyAlignment="1" applyProtection="1">
      <alignment vertical="center"/>
      <protection locked="0"/>
    </xf>
    <xf numFmtId="0" fontId="30" fillId="0" borderId="7" xfId="5" applyBorder="1"/>
    <xf numFmtId="0" fontId="30" fillId="0" borderId="8" xfId="5" applyBorder="1" applyAlignment="1">
      <alignment vertical="center"/>
    </xf>
    <xf numFmtId="0" fontId="48" fillId="0" borderId="7" xfId="5" applyFont="1" applyBorder="1"/>
    <xf numFmtId="0" fontId="49" fillId="0" borderId="0" xfId="5" applyFont="1" applyAlignment="1">
      <alignment horizontal="center" vertical="center" wrapText="1"/>
    </xf>
    <xf numFmtId="0" fontId="49" fillId="0" borderId="0" xfId="5" applyFont="1" applyAlignment="1">
      <alignment horizontal="center" wrapText="1"/>
    </xf>
    <xf numFmtId="0" fontId="49" fillId="0" borderId="0" xfId="5" applyFont="1"/>
    <xf numFmtId="0" fontId="48" fillId="0" borderId="8" xfId="5" applyFont="1" applyBorder="1"/>
    <xf numFmtId="0" fontId="48" fillId="0" borderId="0" xfId="5" applyFont="1"/>
    <xf numFmtId="0" fontId="50" fillId="0" borderId="0" xfId="5" applyFont="1"/>
    <xf numFmtId="0" fontId="50" fillId="0" borderId="0" xfId="5" applyFont="1" applyAlignment="1">
      <alignment vertical="center" wrapText="1"/>
    </xf>
    <xf numFmtId="0" fontId="50" fillId="0" borderId="0" xfId="5" applyFont="1" applyAlignment="1">
      <alignment horizontal="center"/>
    </xf>
    <xf numFmtId="4" fontId="51" fillId="13" borderId="38" xfId="5" applyNumberFormat="1" applyFont="1" applyFill="1" applyBorder="1" applyAlignment="1" applyProtection="1">
      <alignment horizontal="center" vertical="center"/>
      <protection locked="0"/>
    </xf>
    <xf numFmtId="0" fontId="52" fillId="0" borderId="0" xfId="5" quotePrefix="1" applyFont="1" applyAlignment="1">
      <alignment horizontal="center" vertical="center"/>
    </xf>
    <xf numFmtId="10" fontId="51" fillId="6" borderId="17" xfId="5" applyNumberFormat="1" applyFont="1" applyFill="1" applyBorder="1" applyAlignment="1">
      <alignment horizontal="center" vertical="center"/>
    </xf>
    <xf numFmtId="0" fontId="52" fillId="0" borderId="0" xfId="5" applyFont="1"/>
    <xf numFmtId="0" fontId="30" fillId="0" borderId="8" xfId="5" applyBorder="1"/>
    <xf numFmtId="0" fontId="49" fillId="0" borderId="0" xfId="5" applyFont="1" applyAlignment="1">
      <alignment horizontal="center"/>
    </xf>
    <xf numFmtId="169" fontId="51" fillId="13" borderId="38" xfId="5" applyNumberFormat="1" applyFont="1" applyFill="1" applyBorder="1" applyAlignment="1" applyProtection="1">
      <alignment horizontal="center" vertical="center"/>
      <protection locked="0"/>
    </xf>
    <xf numFmtId="4" fontId="51" fillId="6" borderId="17" xfId="5" applyNumberFormat="1" applyFont="1" applyFill="1" applyBorder="1" applyAlignment="1">
      <alignment horizontal="center" vertical="center"/>
    </xf>
    <xf numFmtId="170" fontId="50" fillId="6" borderId="17" xfId="5" applyNumberFormat="1" applyFont="1" applyFill="1" applyBorder="1" applyAlignment="1">
      <alignment horizontal="center" vertical="center"/>
    </xf>
    <xf numFmtId="0" fontId="52" fillId="14" borderId="0" xfId="5" quotePrefix="1" applyFont="1" applyFill="1" applyAlignment="1">
      <alignment horizontal="center" vertical="center"/>
    </xf>
    <xf numFmtId="4" fontId="51" fillId="15" borderId="0" xfId="5" applyNumberFormat="1" applyFont="1" applyFill="1" applyAlignment="1">
      <alignment horizontal="center" vertical="center"/>
    </xf>
    <xf numFmtId="0" fontId="52" fillId="0" borderId="0" xfId="5" applyFont="1" applyAlignment="1">
      <alignment horizontal="center" vertical="center"/>
    </xf>
    <xf numFmtId="170" fontId="51" fillId="6" borderId="17" xfId="5" applyNumberFormat="1" applyFont="1" applyFill="1" applyBorder="1" applyAlignment="1">
      <alignment horizontal="center" vertical="center"/>
    </xf>
    <xf numFmtId="170" fontId="50" fillId="6" borderId="40" xfId="5" applyNumberFormat="1" applyFont="1" applyFill="1" applyBorder="1" applyAlignment="1">
      <alignment horizontal="center" vertical="center"/>
    </xf>
    <xf numFmtId="0" fontId="55" fillId="0" borderId="7" xfId="5" applyFont="1" applyBorder="1" applyAlignment="1">
      <alignment vertical="center"/>
    </xf>
    <xf numFmtId="10" fontId="51" fillId="13" borderId="38" xfId="5" applyNumberFormat="1" applyFont="1" applyFill="1" applyBorder="1" applyAlignment="1" applyProtection="1">
      <alignment horizontal="center" vertical="center"/>
      <protection locked="0"/>
    </xf>
    <xf numFmtId="169" fontId="50" fillId="6" borderId="40" xfId="5" applyNumberFormat="1" applyFont="1" applyFill="1" applyBorder="1" applyAlignment="1">
      <alignment horizontal="center" vertical="center"/>
    </xf>
    <xf numFmtId="0" fontId="30" fillId="0" borderId="4" xfId="5" applyBorder="1"/>
    <xf numFmtId="169" fontId="51" fillId="15" borderId="5" xfId="5" applyNumberFormat="1" applyFont="1" applyFill="1" applyBorder="1" applyAlignment="1">
      <alignment horizontal="center" vertical="center"/>
    </xf>
    <xf numFmtId="0" fontId="55" fillId="14" borderId="5" xfId="5" applyFont="1" applyFill="1" applyBorder="1" applyAlignment="1">
      <alignment horizontal="center" vertical="center"/>
    </xf>
    <xf numFmtId="10" fontId="51" fillId="15" borderId="5" xfId="5" applyNumberFormat="1" applyFont="1" applyFill="1" applyBorder="1" applyAlignment="1">
      <alignment horizontal="center" vertical="center"/>
    </xf>
    <xf numFmtId="0" fontId="55" fillId="14" borderId="5" xfId="5" quotePrefix="1" applyFont="1" applyFill="1" applyBorder="1" applyAlignment="1">
      <alignment horizontal="center" vertical="center"/>
    </xf>
    <xf numFmtId="169" fontId="50" fillId="15" borderId="5" xfId="5" applyNumberFormat="1" applyFont="1" applyFill="1" applyBorder="1" applyAlignment="1">
      <alignment horizontal="center" vertical="center"/>
    </xf>
    <xf numFmtId="0" fontId="30" fillId="14" borderId="5" xfId="5" applyFill="1" applyBorder="1"/>
    <xf numFmtId="0" fontId="30" fillId="0" borderId="5" xfId="5" applyBorder="1"/>
    <xf numFmtId="0" fontId="30" fillId="0" borderId="6" xfId="5" applyBorder="1"/>
    <xf numFmtId="169" fontId="51" fillId="15" borderId="0" xfId="5" applyNumberFormat="1" applyFont="1" applyFill="1" applyAlignment="1">
      <alignment horizontal="center" vertical="center"/>
    </xf>
    <xf numFmtId="0" fontId="55" fillId="14" borderId="0" xfId="5" applyFont="1" applyFill="1" applyAlignment="1">
      <alignment horizontal="center" vertical="center"/>
    </xf>
    <xf numFmtId="10" fontId="51" fillId="15" borderId="0" xfId="5" applyNumberFormat="1" applyFont="1" applyFill="1" applyAlignment="1">
      <alignment horizontal="center" vertical="center"/>
    </xf>
    <xf numFmtId="0" fontId="55" fillId="14" borderId="0" xfId="5" quotePrefix="1" applyFont="1" applyFill="1" applyAlignment="1">
      <alignment horizontal="center" vertical="center"/>
    </xf>
    <xf numFmtId="169" fontId="50" fillId="15" borderId="0" xfId="5" applyNumberFormat="1" applyFont="1" applyFill="1" applyAlignment="1">
      <alignment horizontal="center" vertical="center"/>
    </xf>
    <xf numFmtId="0" fontId="30" fillId="14" borderId="0" xfId="5" applyFill="1"/>
    <xf numFmtId="0" fontId="56" fillId="12" borderId="1" xfId="5" applyFont="1" applyFill="1" applyBorder="1" applyAlignment="1">
      <alignment vertical="center"/>
    </xf>
    <xf numFmtId="0" fontId="57" fillId="0" borderId="7" xfId="5" applyFont="1" applyBorder="1" applyAlignment="1">
      <alignment vertical="center"/>
    </xf>
    <xf numFmtId="169" fontId="51" fillId="6" borderId="17" xfId="5" applyNumberFormat="1" applyFont="1" applyFill="1" applyBorder="1" applyAlignment="1">
      <alignment horizontal="center" vertical="center"/>
    </xf>
    <xf numFmtId="0" fontId="55" fillId="0" borderId="0" xfId="5" quotePrefix="1" applyFont="1" applyAlignment="1">
      <alignment horizontal="center" vertical="center"/>
    </xf>
    <xf numFmtId="0" fontId="58" fillId="0" borderId="0" xfId="5" quotePrefix="1" applyFont="1" applyAlignment="1">
      <alignment horizontal="center" vertical="center"/>
    </xf>
    <xf numFmtId="0" fontId="58" fillId="14" borderId="0" xfId="5" quotePrefix="1" applyFont="1" applyFill="1" applyAlignment="1">
      <alignment horizontal="center" vertical="center"/>
    </xf>
    <xf numFmtId="4" fontId="50" fillId="15" borderId="8" xfId="5" applyNumberFormat="1" applyFont="1" applyFill="1" applyBorder="1" applyAlignment="1">
      <alignment horizontal="center" vertical="center"/>
    </xf>
    <xf numFmtId="0" fontId="57" fillId="0" borderId="0" xfId="5" applyFont="1" applyAlignment="1">
      <alignment vertical="center"/>
    </xf>
    <xf numFmtId="0" fontId="59" fillId="0" borderId="0" xfId="5" applyFont="1"/>
    <xf numFmtId="4" fontId="50" fillId="6" borderId="17" xfId="5" applyNumberFormat="1" applyFont="1" applyFill="1" applyBorder="1" applyAlignment="1">
      <alignment horizontal="center" vertical="center"/>
    </xf>
    <xf numFmtId="0" fontId="58" fillId="0" borderId="0" xfId="5" applyFont="1" applyAlignment="1">
      <alignment horizontal="center" vertical="center"/>
    </xf>
    <xf numFmtId="0" fontId="51" fillId="6" borderId="17" xfId="5" applyFont="1" applyFill="1" applyBorder="1" applyAlignment="1">
      <alignment horizontal="center" vertical="center"/>
    </xf>
    <xf numFmtId="4" fontId="50" fillId="6" borderId="40" xfId="5" applyNumberFormat="1" applyFont="1" applyFill="1" applyBorder="1" applyAlignment="1">
      <alignment horizontal="center" vertical="center"/>
    </xf>
    <xf numFmtId="0" fontId="48" fillId="0" borderId="7" xfId="5" applyFont="1" applyBorder="1" applyAlignment="1">
      <alignment horizontal="center" vertical="center"/>
    </xf>
    <xf numFmtId="0" fontId="48" fillId="0" borderId="0" xfId="5" applyFont="1" applyAlignment="1">
      <alignment horizontal="center" vertical="center"/>
    </xf>
    <xf numFmtId="0" fontId="49" fillId="0" borderId="0" xfId="5" applyFont="1" applyAlignment="1">
      <alignment horizontal="center" vertical="center"/>
    </xf>
    <xf numFmtId="0" fontId="54" fillId="0" borderId="8" xfId="5" applyFont="1" applyBorder="1" applyAlignment="1">
      <alignment horizontal="center" vertical="center" wrapText="1"/>
    </xf>
    <xf numFmtId="3" fontId="51" fillId="13" borderId="38" xfId="5" applyNumberFormat="1" applyFont="1" applyFill="1" applyBorder="1" applyAlignment="1" applyProtection="1">
      <alignment horizontal="center" vertical="center"/>
      <protection locked="0"/>
    </xf>
    <xf numFmtId="0" fontId="60" fillId="0" borderId="0" xfId="5" applyFont="1" applyAlignment="1">
      <alignment horizontal="center" vertical="center"/>
    </xf>
    <xf numFmtId="0" fontId="60" fillId="0" borderId="0" xfId="5" quotePrefix="1" applyFont="1" applyAlignment="1">
      <alignment horizontal="center" vertical="center"/>
    </xf>
    <xf numFmtId="0" fontId="47" fillId="0" borderId="0" xfId="5" applyFont="1" applyAlignment="1">
      <alignment vertical="center"/>
    </xf>
    <xf numFmtId="0" fontId="44" fillId="0" borderId="0" xfId="5" applyFont="1" applyAlignment="1">
      <alignment horizontal="right" vertical="center"/>
    </xf>
    <xf numFmtId="0" fontId="30" fillId="0" borderId="0" xfId="5" applyAlignment="1">
      <alignment horizontal="center" vertical="center"/>
    </xf>
    <xf numFmtId="0" fontId="61" fillId="0" borderId="0" xfId="5" applyFont="1" applyAlignment="1">
      <alignment horizontal="center" vertical="center" wrapText="1"/>
    </xf>
    <xf numFmtId="3" fontId="62" fillId="0" borderId="0" xfId="5" applyNumberFormat="1" applyFont="1" applyAlignment="1">
      <alignment horizontal="center" vertical="center"/>
    </xf>
    <xf numFmtId="10" fontId="62" fillId="0" borderId="0" xfId="6" applyNumberFormat="1" applyFont="1" applyFill="1" applyBorder="1" applyAlignment="1" applyProtection="1">
      <alignment horizontal="center" vertical="center"/>
    </xf>
    <xf numFmtId="172" fontId="62" fillId="0" borderId="0" xfId="5" applyNumberFormat="1" applyFont="1" applyAlignment="1">
      <alignment horizontal="center" vertical="center"/>
    </xf>
    <xf numFmtId="172" fontId="63" fillId="0" borderId="0" xfId="5" applyNumberFormat="1" applyFont="1" applyAlignment="1">
      <alignment horizontal="center" vertical="center"/>
    </xf>
    <xf numFmtId="0" fontId="60" fillId="0" borderId="0" xfId="5" applyFont="1"/>
    <xf numFmtId="0" fontId="30" fillId="0" borderId="7" xfId="5" applyBorder="1" applyAlignment="1">
      <alignment horizontal="center" vertical="center"/>
    </xf>
    <xf numFmtId="0" fontId="30" fillId="0" borderId="8" xfId="5" applyBorder="1" applyAlignment="1">
      <alignment horizontal="center" vertical="center"/>
    </xf>
    <xf numFmtId="0" fontId="0" fillId="3" borderId="0" xfId="0" applyFill="1" applyAlignment="1" applyProtection="1">
      <alignment wrapText="1"/>
    </xf>
    <xf numFmtId="0" fontId="0" fillId="3" borderId="0" xfId="0" applyFill="1" applyBorder="1" applyProtection="1"/>
    <xf numFmtId="0" fontId="0" fillId="0" borderId="0" xfId="0" applyFill="1" applyBorder="1" applyProtection="1"/>
    <xf numFmtId="0" fontId="4" fillId="9" borderId="38" xfId="0" applyFont="1" applyFill="1" applyBorder="1" applyAlignment="1" applyProtection="1">
      <alignment horizontal="center" vertical="center"/>
      <protection locked="0"/>
    </xf>
    <xf numFmtId="0" fontId="51" fillId="13" borderId="38" xfId="5" applyFont="1" applyFill="1" applyBorder="1" applyAlignment="1" applyProtection="1">
      <alignment horizontal="center" vertical="center"/>
      <protection locked="0"/>
    </xf>
    <xf numFmtId="0" fontId="1" fillId="3" borderId="0" xfId="0" applyFont="1" applyFill="1" applyBorder="1" applyAlignment="1" applyProtection="1">
      <alignment vertical="top" wrapText="1"/>
    </xf>
    <xf numFmtId="0" fontId="1" fillId="3" borderId="42"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4" fillId="9" borderId="43" xfId="0" applyFont="1" applyFill="1" applyBorder="1" applyAlignment="1" applyProtection="1">
      <alignment horizontal="center" vertical="center"/>
      <protection locked="0"/>
    </xf>
    <xf numFmtId="0" fontId="4" fillId="9" borderId="44" xfId="0" applyFont="1" applyFill="1" applyBorder="1" applyAlignment="1" applyProtection="1">
      <alignment horizontal="center" vertical="center"/>
      <protection locked="0"/>
    </xf>
    <xf numFmtId="0" fontId="4" fillId="9" borderId="3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top" wrapText="1"/>
    </xf>
    <xf numFmtId="169" fontId="4" fillId="6" borderId="17" xfId="0" applyNumberFormat="1" applyFont="1" applyFill="1" applyBorder="1" applyAlignment="1" applyProtection="1">
      <alignment horizontal="center" vertical="center"/>
    </xf>
    <xf numFmtId="0" fontId="0" fillId="0" borderId="7" xfId="0" applyBorder="1" applyProtection="1"/>
    <xf numFmtId="0" fontId="0" fillId="0" borderId="0" xfId="0" applyBorder="1" applyProtection="1"/>
    <xf numFmtId="0" fontId="0" fillId="0" borderId="8" xfId="0" applyBorder="1" applyProtection="1"/>
    <xf numFmtId="0" fontId="3" fillId="3" borderId="45" xfId="0" applyFont="1" applyFill="1" applyBorder="1" applyAlignment="1" applyProtection="1">
      <alignment horizontal="center" vertical="top" wrapText="1"/>
    </xf>
    <xf numFmtId="0" fontId="1" fillId="3" borderId="46" xfId="0" applyFont="1" applyFill="1" applyBorder="1" applyAlignment="1" applyProtection="1">
      <alignment horizontal="center" vertical="top" wrapText="1"/>
    </xf>
    <xf numFmtId="0" fontId="51" fillId="13" borderId="47" xfId="5" applyFont="1" applyFill="1" applyBorder="1" applyAlignment="1" applyProtection="1">
      <alignment horizontal="center" vertical="center"/>
      <protection locked="0"/>
    </xf>
    <xf numFmtId="0" fontId="51" fillId="13" borderId="48" xfId="5" applyFont="1" applyFill="1" applyBorder="1" applyAlignment="1" applyProtection="1">
      <alignment horizontal="center" vertical="center"/>
      <protection locked="0"/>
    </xf>
    <xf numFmtId="0" fontId="0" fillId="0" borderId="5" xfId="0" applyFill="1" applyBorder="1" applyProtection="1"/>
    <xf numFmtId="0" fontId="0" fillId="0" borderId="6" xfId="0" applyFill="1" applyBorder="1" applyProtection="1"/>
    <xf numFmtId="0" fontId="0" fillId="0" borderId="8" xfId="0" applyFill="1" applyBorder="1" applyProtection="1"/>
    <xf numFmtId="0" fontId="3" fillId="17" borderId="7"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3" borderId="8" xfId="0" applyFont="1" applyFill="1" applyBorder="1" applyAlignment="1" applyProtection="1">
      <alignment horizontal="center" vertical="top" wrapText="1"/>
    </xf>
    <xf numFmtId="0" fontId="0" fillId="0" borderId="0" xfId="0" applyBorder="1" applyAlignment="1" applyProtection="1">
      <alignment horizontal="center" vertical="center"/>
    </xf>
    <xf numFmtId="0" fontId="56" fillId="12" borderId="1" xfId="0" applyFont="1" applyFill="1" applyBorder="1" applyAlignment="1">
      <alignment vertical="center"/>
    </xf>
    <xf numFmtId="0" fontId="47" fillId="7" borderId="3" xfId="0" applyFont="1" applyFill="1" applyBorder="1" applyAlignment="1">
      <alignment vertical="center"/>
    </xf>
    <xf numFmtId="0" fontId="47" fillId="0" borderId="0" xfId="0" applyFont="1" applyAlignment="1" applyProtection="1">
      <alignment vertical="center"/>
      <protection locked="0"/>
    </xf>
    <xf numFmtId="172" fontId="50" fillId="16" borderId="41" xfId="0" applyNumberFormat="1" applyFont="1" applyFill="1" applyBorder="1" applyAlignment="1">
      <alignment horizontal="center" vertical="center"/>
    </xf>
    <xf numFmtId="0" fontId="78" fillId="0" borderId="0" xfId="5" applyFont="1" applyAlignment="1">
      <alignment horizontal="center"/>
    </xf>
    <xf numFmtId="0" fontId="77" fillId="0" borderId="0" xfId="0" applyFont="1" applyFill="1" applyBorder="1" applyAlignment="1">
      <alignment vertical="center"/>
    </xf>
    <xf numFmtId="0" fontId="30" fillId="0" borderId="0" xfId="5" applyFill="1"/>
    <xf numFmtId="0" fontId="14" fillId="6" borderId="19" xfId="3" applyFont="1" applyFill="1" applyBorder="1" applyAlignment="1">
      <alignment horizontal="center" vertical="center"/>
    </xf>
    <xf numFmtId="167" fontId="14" fillId="6" borderId="11" xfId="3" applyNumberFormat="1" applyFont="1" applyFill="1" applyBorder="1" applyAlignment="1">
      <alignment horizontal="center" vertical="center"/>
    </xf>
    <xf numFmtId="0" fontId="3"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3" fillId="3" borderId="8" xfId="0" applyFont="1" applyFill="1" applyBorder="1" applyAlignment="1" applyProtection="1">
      <alignment horizontal="center" vertical="center" wrapText="1"/>
    </xf>
    <xf numFmtId="0" fontId="79" fillId="19" borderId="51" xfId="0" applyFont="1" applyFill="1" applyBorder="1" applyAlignment="1" applyProtection="1">
      <alignment horizontal="center" vertical="center" wrapText="1"/>
    </xf>
    <xf numFmtId="0" fontId="79" fillId="19" borderId="52" xfId="0" applyFont="1" applyFill="1" applyBorder="1" applyAlignment="1" applyProtection="1">
      <alignment horizontal="center" vertical="center" wrapText="1"/>
    </xf>
    <xf numFmtId="0" fontId="14" fillId="6" borderId="0" xfId="3" applyFont="1" applyFill="1" applyAlignment="1" applyProtection="1">
      <alignment vertical="center"/>
    </xf>
    <xf numFmtId="0" fontId="15" fillId="6" borderId="0" xfId="3" applyFont="1" applyFill="1" applyAlignment="1" applyProtection="1">
      <alignment horizontal="left" vertical="center"/>
    </xf>
    <xf numFmtId="0" fontId="15" fillId="6" borderId="0" xfId="3" applyFont="1" applyFill="1" applyAlignment="1" applyProtection="1">
      <alignment horizontal="right" vertical="center"/>
    </xf>
    <xf numFmtId="0" fontId="14" fillId="6" borderId="18" xfId="3" applyFont="1" applyFill="1" applyBorder="1" applyAlignment="1" applyProtection="1">
      <alignment horizontal="center" vertical="center"/>
    </xf>
    <xf numFmtId="0" fontId="14" fillId="6" borderId="19" xfId="3" applyFont="1" applyFill="1" applyBorder="1" applyAlignment="1" applyProtection="1">
      <alignment horizontal="center" vertical="center"/>
    </xf>
    <xf numFmtId="0" fontId="14" fillId="6" borderId="19" xfId="3" applyFont="1" applyFill="1" applyBorder="1" applyAlignment="1" applyProtection="1">
      <alignment horizontal="right" vertical="center"/>
    </xf>
    <xf numFmtId="0" fontId="19" fillId="6" borderId="0" xfId="3" applyFont="1" applyFill="1" applyAlignment="1" applyProtection="1">
      <alignment vertical="center"/>
    </xf>
    <xf numFmtId="0" fontId="16" fillId="6" borderId="0" xfId="3" applyFont="1" applyFill="1" applyAlignment="1" applyProtection="1">
      <alignment horizontal="right" vertical="center"/>
    </xf>
    <xf numFmtId="0" fontId="16" fillId="6" borderId="0" xfId="3" applyFont="1" applyFill="1" applyAlignment="1" applyProtection="1">
      <alignment horizontal="left" vertical="center"/>
    </xf>
    <xf numFmtId="0" fontId="14" fillId="6" borderId="18" xfId="3" applyFont="1" applyFill="1" applyBorder="1" applyAlignment="1" applyProtection="1">
      <alignment vertical="center"/>
    </xf>
    <xf numFmtId="0" fontId="14" fillId="6" borderId="19" xfId="3" applyFont="1" applyFill="1" applyBorder="1" applyAlignment="1" applyProtection="1">
      <alignment vertical="center"/>
    </xf>
    <xf numFmtId="0" fontId="19" fillId="6" borderId="18" xfId="3" applyFont="1" applyFill="1" applyBorder="1" applyAlignment="1" applyProtection="1">
      <alignment horizontal="left" vertical="center"/>
    </xf>
    <xf numFmtId="0" fontId="19" fillId="6" borderId="19" xfId="3" applyFont="1" applyFill="1" applyBorder="1" applyAlignment="1" applyProtection="1">
      <alignment horizontal="left" vertical="center"/>
    </xf>
    <xf numFmtId="0" fontId="14" fillId="6" borderId="10" xfId="3" applyFont="1" applyFill="1" applyBorder="1" applyAlignment="1" applyProtection="1">
      <alignment vertical="center"/>
    </xf>
    <xf numFmtId="0" fontId="14" fillId="6" borderId="11" xfId="3" applyFont="1" applyFill="1" applyBorder="1" applyAlignment="1" applyProtection="1">
      <alignment vertical="center"/>
    </xf>
    <xf numFmtId="0" fontId="20" fillId="6" borderId="13" xfId="3" applyFont="1" applyFill="1" applyBorder="1" applyAlignment="1" applyProtection="1">
      <alignment vertical="center"/>
    </xf>
    <xf numFmtId="0" fontId="20" fillId="6" borderId="0" xfId="3" applyFont="1" applyFill="1" applyAlignment="1" applyProtection="1">
      <alignment vertical="center"/>
    </xf>
    <xf numFmtId="0" fontId="20" fillId="6" borderId="15" xfId="3" applyFont="1" applyFill="1" applyBorder="1" applyAlignment="1" applyProtection="1">
      <alignment vertical="center"/>
    </xf>
    <xf numFmtId="0" fontId="20" fillId="6" borderId="16" xfId="3" applyFont="1" applyFill="1" applyBorder="1" applyAlignment="1" applyProtection="1">
      <alignment vertical="center"/>
    </xf>
    <xf numFmtId="0" fontId="14" fillId="6" borderId="16" xfId="3" applyFont="1" applyFill="1" applyBorder="1" applyAlignment="1" applyProtection="1">
      <alignment vertical="center"/>
    </xf>
    <xf numFmtId="0" fontId="14" fillId="6" borderId="15" xfId="3" applyFont="1" applyFill="1" applyBorder="1" applyAlignment="1" applyProtection="1">
      <alignment vertical="center"/>
    </xf>
    <xf numFmtId="0" fontId="21" fillId="6" borderId="32" xfId="3" applyFont="1" applyFill="1" applyBorder="1" applyAlignment="1" applyProtection="1">
      <alignment horizontal="center" vertical="center"/>
    </xf>
    <xf numFmtId="3" fontId="21" fillId="6" borderId="33" xfId="3" applyNumberFormat="1" applyFont="1" applyFill="1" applyBorder="1" applyAlignment="1" applyProtection="1">
      <alignment horizontal="center" vertical="center"/>
    </xf>
    <xf numFmtId="0" fontId="14" fillId="6" borderId="11" xfId="3" applyFont="1" applyFill="1" applyBorder="1" applyAlignment="1" applyProtection="1">
      <alignment horizontal="center" vertical="center"/>
    </xf>
    <xf numFmtId="0" fontId="14" fillId="6" borderId="12" xfId="3" applyFont="1" applyFill="1" applyBorder="1" applyAlignment="1" applyProtection="1">
      <alignment vertical="center"/>
    </xf>
    <xf numFmtId="0" fontId="14" fillId="6" borderId="15" xfId="3" applyFont="1" applyFill="1" applyBorder="1" applyAlignment="1" applyProtection="1">
      <alignment horizontal="center" vertical="center"/>
    </xf>
    <xf numFmtId="3" fontId="14" fillId="6" borderId="16" xfId="3" applyNumberFormat="1" applyFont="1" applyFill="1" applyBorder="1" applyAlignment="1" applyProtection="1">
      <alignment horizontal="center" vertical="center"/>
    </xf>
    <xf numFmtId="0" fontId="14" fillId="6" borderId="16" xfId="3" applyFont="1" applyFill="1" applyBorder="1" applyAlignment="1" applyProtection="1">
      <alignment horizontal="center" vertical="center"/>
    </xf>
    <xf numFmtId="0" fontId="14" fillId="6" borderId="17" xfId="3" applyFont="1" applyFill="1" applyBorder="1" applyAlignment="1" applyProtection="1">
      <alignment vertical="center"/>
    </xf>
    <xf numFmtId="3" fontId="14" fillId="6" borderId="16" xfId="3" applyNumberFormat="1" applyFont="1" applyFill="1" applyBorder="1" applyAlignment="1" applyProtection="1">
      <alignment vertical="center"/>
    </xf>
    <xf numFmtId="0" fontId="19" fillId="6" borderId="9" xfId="3" applyFont="1" applyFill="1" applyBorder="1" applyAlignment="1" applyProtection="1">
      <alignment horizontal="center" vertical="center"/>
    </xf>
    <xf numFmtId="0" fontId="19" fillId="6" borderId="18" xfId="3" applyFont="1" applyFill="1" applyBorder="1" applyAlignment="1" applyProtection="1">
      <alignment vertical="center"/>
    </xf>
    <xf numFmtId="0" fontId="14" fillId="6" borderId="20" xfId="3" applyFont="1" applyFill="1" applyBorder="1" applyAlignment="1" applyProtection="1">
      <alignment vertical="center"/>
    </xf>
    <xf numFmtId="167" fontId="19" fillId="6" borderId="9" xfId="3" applyNumberFormat="1" applyFont="1" applyFill="1" applyBorder="1" applyAlignment="1" applyProtection="1">
      <alignment vertical="center"/>
    </xf>
    <xf numFmtId="9" fontId="19" fillId="6" borderId="9" xfId="3" applyNumberFormat="1" applyFont="1" applyFill="1" applyBorder="1" applyAlignment="1" applyProtection="1">
      <alignment horizontal="center" vertical="center"/>
    </xf>
    <xf numFmtId="167" fontId="14" fillId="6" borderId="9" xfId="3" applyNumberFormat="1" applyFont="1" applyFill="1" applyBorder="1" applyAlignment="1" applyProtection="1">
      <alignment vertical="center"/>
    </xf>
    <xf numFmtId="3" fontId="21" fillId="6" borderId="32" xfId="3" applyNumberFormat="1" applyFont="1" applyFill="1" applyBorder="1" applyAlignment="1" applyProtection="1">
      <alignment horizontal="center" vertical="center"/>
    </xf>
    <xf numFmtId="3" fontId="14" fillId="6" borderId="15" xfId="3" applyNumberFormat="1" applyFont="1" applyFill="1" applyBorder="1" applyAlignment="1" applyProtection="1">
      <alignment horizontal="center" vertical="center"/>
    </xf>
    <xf numFmtId="0" fontId="21" fillId="6" borderId="18" xfId="3" applyFont="1" applyFill="1" applyBorder="1" applyAlignment="1" applyProtection="1">
      <alignment vertical="center"/>
    </xf>
    <xf numFmtId="169" fontId="21" fillId="6" borderId="9" xfId="3" applyNumberFormat="1" applyFont="1" applyFill="1" applyBorder="1" applyAlignment="1" applyProtection="1">
      <alignment horizontal="center" vertical="center"/>
    </xf>
    <xf numFmtId="169" fontId="19" fillId="6" borderId="9" xfId="3" applyNumberFormat="1" applyFont="1" applyFill="1" applyBorder="1" applyAlignment="1" applyProtection="1">
      <alignment horizontal="center" vertical="center"/>
    </xf>
    <xf numFmtId="169" fontId="14" fillId="6" borderId="12" xfId="3" applyNumberFormat="1" applyFont="1" applyFill="1" applyBorder="1" applyAlignment="1" applyProtection="1">
      <alignment vertical="center"/>
    </xf>
    <xf numFmtId="0" fontId="14" fillId="6" borderId="22" xfId="3" applyFont="1" applyFill="1" applyBorder="1" applyAlignment="1" applyProtection="1">
      <alignment vertical="center"/>
    </xf>
    <xf numFmtId="0" fontId="14" fillId="6" borderId="5" xfId="3" applyFont="1" applyFill="1" applyBorder="1" applyAlignment="1" applyProtection="1">
      <alignment vertical="center"/>
    </xf>
    <xf numFmtId="3" fontId="14" fillId="6" borderId="21" xfId="3" applyNumberFormat="1" applyFont="1" applyFill="1" applyBorder="1" applyAlignment="1" applyProtection="1">
      <alignment vertical="center"/>
    </xf>
    <xf numFmtId="0" fontId="23" fillId="6" borderId="15" xfId="3" applyFont="1" applyFill="1" applyBorder="1" applyAlignment="1" applyProtection="1">
      <alignment vertical="center"/>
    </xf>
    <xf numFmtId="0" fontId="23" fillId="6" borderId="16" xfId="3" applyFont="1" applyFill="1" applyBorder="1" applyAlignment="1" applyProtection="1">
      <alignment vertical="center"/>
    </xf>
    <xf numFmtId="0" fontId="23" fillId="6" borderId="16" xfId="3" applyFont="1" applyFill="1" applyBorder="1" applyAlignment="1" applyProtection="1">
      <alignment horizontal="left" vertical="center"/>
    </xf>
    <xf numFmtId="0" fontId="14" fillId="6" borderId="36" xfId="3" applyFont="1" applyFill="1" applyBorder="1" applyAlignment="1" applyProtection="1">
      <alignment vertical="center"/>
    </xf>
    <xf numFmtId="169" fontId="23" fillId="6" borderId="17" xfId="3" applyNumberFormat="1" applyFont="1" applyFill="1" applyBorder="1" applyAlignment="1" applyProtection="1">
      <alignment vertical="center"/>
    </xf>
    <xf numFmtId="3" fontId="14" fillId="9" borderId="26" xfId="3" applyNumberFormat="1" applyFont="1" applyFill="1" applyBorder="1" applyAlignment="1" applyProtection="1">
      <alignment vertical="center"/>
      <protection locked="0"/>
    </xf>
    <xf numFmtId="3" fontId="19" fillId="9" borderId="27" xfId="3" applyNumberFormat="1" applyFont="1" applyFill="1" applyBorder="1" applyAlignment="1" applyProtection="1">
      <alignment vertical="center"/>
      <protection locked="0"/>
    </xf>
    <xf numFmtId="0" fontId="30" fillId="0" borderId="0" xfId="5" applyProtection="1"/>
    <xf numFmtId="0" fontId="35" fillId="0" borderId="0" xfId="5" applyFont="1" applyAlignment="1" applyProtection="1">
      <alignment vertical="center"/>
    </xf>
    <xf numFmtId="0" fontId="35" fillId="3" borderId="0" xfId="5" applyFont="1" applyFill="1" applyAlignment="1" applyProtection="1">
      <alignment vertical="center"/>
    </xf>
    <xf numFmtId="0" fontId="30" fillId="3" borderId="0" xfId="5" applyFill="1" applyProtection="1"/>
    <xf numFmtId="0" fontId="36" fillId="3" borderId="0" xfId="5" applyFont="1" applyFill="1" applyAlignment="1" applyProtection="1">
      <alignment horizontal="center" vertical="center"/>
    </xf>
    <xf numFmtId="0" fontId="30" fillId="0" borderId="0" xfId="5" applyAlignment="1" applyProtection="1">
      <alignment vertical="center"/>
    </xf>
    <xf numFmtId="0" fontId="0" fillId="8" borderId="5" xfId="0" applyFill="1" applyBorder="1" applyProtection="1"/>
    <xf numFmtId="0" fontId="42" fillId="12" borderId="1" xfId="5" applyFont="1" applyFill="1" applyBorder="1" applyAlignment="1" applyProtection="1">
      <alignment vertical="center"/>
    </xf>
    <xf numFmtId="0" fontId="43" fillId="12" borderId="2" xfId="5" applyFont="1" applyFill="1" applyBorder="1" applyAlignment="1" applyProtection="1">
      <alignment vertical="center"/>
    </xf>
    <xf numFmtId="0" fontId="44" fillId="12" borderId="2" xfId="5" applyFont="1" applyFill="1" applyBorder="1" applyAlignment="1" applyProtection="1">
      <alignment vertical="center"/>
    </xf>
    <xf numFmtId="0" fontId="42" fillId="12" borderId="2" xfId="5" applyFont="1" applyFill="1" applyBorder="1" applyAlignment="1" applyProtection="1">
      <alignment vertical="center"/>
    </xf>
    <xf numFmtId="0" fontId="42" fillId="12" borderId="3" xfId="5" applyFont="1" applyFill="1" applyBorder="1" applyAlignment="1" applyProtection="1">
      <alignment vertical="center"/>
    </xf>
    <xf numFmtId="0" fontId="46" fillId="0" borderId="29" xfId="5" applyFont="1" applyFill="1" applyBorder="1" applyAlignment="1" applyProtection="1">
      <alignment horizontal="center" vertical="center"/>
    </xf>
    <xf numFmtId="0" fontId="0" fillId="0" borderId="49" xfId="0" applyFill="1" applyBorder="1" applyProtection="1"/>
    <xf numFmtId="0" fontId="0" fillId="0" borderId="7" xfId="0" applyFill="1" applyBorder="1" applyProtection="1"/>
    <xf numFmtId="0" fontId="0" fillId="0" borderId="4" xfId="0" applyFill="1" applyBorder="1" applyProtection="1"/>
    <xf numFmtId="0" fontId="2" fillId="6" borderId="5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0" fillId="0" borderId="4" xfId="0" applyBorder="1"/>
    <xf numFmtId="0" fontId="0" fillId="0" borderId="5" xfId="0" applyBorder="1"/>
    <xf numFmtId="0" fontId="0" fillId="3" borderId="5" xfId="0" applyFill="1" applyBorder="1"/>
    <xf numFmtId="0" fontId="0" fillId="0" borderId="6" xfId="0" applyBorder="1"/>
    <xf numFmtId="0" fontId="80" fillId="12" borderId="2" xfId="5" applyFont="1" applyFill="1" applyBorder="1" applyAlignment="1">
      <alignment vertical="center"/>
    </xf>
    <xf numFmtId="0" fontId="79" fillId="19" borderId="53" xfId="0" applyFont="1" applyFill="1" applyBorder="1" applyAlignment="1" applyProtection="1">
      <alignment horizontal="center" vertical="center" wrapText="1"/>
    </xf>
    <xf numFmtId="0" fontId="4" fillId="19" borderId="54" xfId="0" applyFont="1" applyFill="1" applyBorder="1" applyAlignment="1" applyProtection="1">
      <alignment horizontal="left" vertical="center" wrapText="1"/>
    </xf>
    <xf numFmtId="0" fontId="4" fillId="19" borderId="55" xfId="0" applyFont="1" applyFill="1" applyBorder="1" applyAlignment="1" applyProtection="1">
      <alignment horizontal="left" vertical="center" wrapText="1"/>
    </xf>
    <xf numFmtId="0" fontId="4" fillId="19" borderId="56" xfId="0" applyFont="1" applyFill="1" applyBorder="1" applyAlignment="1" applyProtection="1">
      <alignment horizontal="left" vertical="center" wrapText="1"/>
    </xf>
    <xf numFmtId="0" fontId="3" fillId="19" borderId="57" xfId="0" applyFont="1" applyFill="1" applyBorder="1" applyAlignment="1" applyProtection="1">
      <alignment horizontal="left" vertical="center" wrapText="1"/>
    </xf>
    <xf numFmtId="0" fontId="3" fillId="3" borderId="7" xfId="0" applyFont="1" applyFill="1" applyBorder="1" applyAlignment="1" applyProtection="1">
      <alignment horizontal="center" vertical="top" wrapText="1"/>
    </xf>
    <xf numFmtId="169" fontId="4" fillId="6" borderId="58" xfId="0" applyNumberFormat="1" applyFont="1" applyFill="1" applyBorder="1" applyAlignment="1" applyProtection="1">
      <alignment horizontal="center" vertical="center"/>
    </xf>
    <xf numFmtId="169" fontId="6" fillId="6" borderId="40" xfId="0" applyNumberFormat="1" applyFont="1" applyFill="1" applyBorder="1" applyAlignment="1" applyProtection="1">
      <alignment horizontal="center" vertical="center"/>
    </xf>
    <xf numFmtId="0" fontId="84" fillId="19" borderId="0" xfId="0" applyFont="1" applyFill="1" applyBorder="1" applyProtection="1"/>
    <xf numFmtId="0" fontId="87" fillId="19" borderId="0" xfId="0" applyFont="1" applyFill="1" applyBorder="1" applyAlignment="1" applyProtection="1">
      <alignment vertical="center" wrapText="1"/>
    </xf>
    <xf numFmtId="0" fontId="87" fillId="19" borderId="0" xfId="0" applyFont="1" applyFill="1" applyBorder="1" applyAlignment="1" applyProtection="1">
      <alignment vertical="top" wrapText="1"/>
    </xf>
    <xf numFmtId="0" fontId="88" fillId="19" borderId="0" xfId="0" applyFont="1" applyFill="1" applyBorder="1" applyProtection="1"/>
    <xf numFmtId="0" fontId="89" fillId="19" borderId="0" xfId="0" applyFont="1" applyFill="1" applyBorder="1" applyProtection="1"/>
    <xf numFmtId="169" fontId="83" fillId="19" borderId="0" xfId="0" applyNumberFormat="1" applyFont="1" applyFill="1" applyBorder="1" applyAlignment="1" applyProtection="1">
      <alignment horizontal="center" wrapText="1"/>
    </xf>
    <xf numFmtId="0" fontId="85" fillId="19" borderId="7" xfId="0" applyFont="1" applyFill="1" applyBorder="1" applyAlignment="1" applyProtection="1">
      <alignment wrapText="1"/>
    </xf>
    <xf numFmtId="0" fontId="85" fillId="19" borderId="0" xfId="0" applyFont="1" applyFill="1" applyBorder="1" applyAlignment="1" applyProtection="1">
      <alignment wrapText="1"/>
    </xf>
    <xf numFmtId="166" fontId="85" fillId="19" borderId="0" xfId="1" applyNumberFormat="1" applyFont="1" applyFill="1" applyBorder="1" applyAlignment="1" applyProtection="1">
      <alignment wrapText="1"/>
    </xf>
    <xf numFmtId="0" fontId="83" fillId="19" borderId="0" xfId="0" applyFont="1" applyFill="1" applyBorder="1" applyAlignment="1" applyProtection="1">
      <alignment wrapText="1"/>
    </xf>
    <xf numFmtId="165" fontId="83" fillId="19" borderId="0" xfId="0" applyNumberFormat="1" applyFont="1" applyFill="1" applyBorder="1" applyAlignment="1" applyProtection="1">
      <alignment wrapText="1"/>
    </xf>
    <xf numFmtId="3" fontId="83" fillId="19" borderId="0" xfId="0" applyNumberFormat="1" applyFont="1" applyFill="1" applyBorder="1" applyAlignment="1" applyProtection="1">
      <alignment wrapText="1"/>
    </xf>
    <xf numFmtId="1" fontId="83" fillId="19" borderId="0" xfId="0" applyNumberFormat="1" applyFont="1" applyFill="1" applyBorder="1" applyAlignment="1" applyProtection="1">
      <alignment wrapText="1"/>
    </xf>
    <xf numFmtId="0" fontId="84" fillId="19" borderId="7" xfId="0" applyFont="1" applyFill="1" applyBorder="1" applyProtection="1"/>
    <xf numFmtId="166" fontId="84" fillId="19" borderId="0" xfId="1" applyNumberFormat="1" applyFont="1" applyFill="1" applyBorder="1" applyProtection="1"/>
    <xf numFmtId="1" fontId="84" fillId="19" borderId="0" xfId="0" applyNumberFormat="1" applyFont="1" applyFill="1" applyBorder="1" applyProtection="1"/>
    <xf numFmtId="3" fontId="84" fillId="19" borderId="0" xfId="0" applyNumberFormat="1" applyFont="1" applyFill="1" applyBorder="1" applyProtection="1"/>
    <xf numFmtId="169" fontId="84" fillId="19" borderId="0" xfId="0" applyNumberFormat="1" applyFont="1" applyFill="1" applyBorder="1" applyProtection="1"/>
    <xf numFmtId="0" fontId="86" fillId="0" borderId="0" xfId="0" applyFont="1" applyFill="1" applyBorder="1" applyAlignment="1" applyProtection="1">
      <alignment horizontal="center" vertical="center" wrapText="1"/>
    </xf>
    <xf numFmtId="0" fontId="84" fillId="0" borderId="0" xfId="0" applyFont="1" applyFill="1" applyBorder="1" applyProtection="1"/>
    <xf numFmtId="0" fontId="90" fillId="19" borderId="7" xfId="0" applyFont="1" applyFill="1" applyBorder="1" applyAlignment="1" applyProtection="1">
      <alignment vertical="top" wrapText="1"/>
    </xf>
    <xf numFmtId="0" fontId="90" fillId="19" borderId="0" xfId="0" applyFont="1" applyFill="1" applyBorder="1" applyAlignment="1" applyProtection="1">
      <alignment vertical="top" wrapText="1"/>
    </xf>
    <xf numFmtId="166" fontId="90" fillId="19" borderId="0" xfId="1" applyNumberFormat="1" applyFont="1" applyFill="1" applyBorder="1" applyAlignment="1" applyProtection="1">
      <alignment vertical="top" wrapText="1"/>
    </xf>
    <xf numFmtId="165" fontId="87" fillId="19" borderId="0" xfId="0" applyNumberFormat="1" applyFont="1" applyFill="1" applyBorder="1" applyAlignment="1" applyProtection="1">
      <alignment vertical="top" wrapText="1"/>
    </xf>
    <xf numFmtId="3" fontId="87" fillId="19" borderId="0" xfId="0" applyNumberFormat="1" applyFont="1" applyFill="1" applyBorder="1" applyAlignment="1" applyProtection="1">
      <alignment vertical="top" wrapText="1"/>
    </xf>
    <xf numFmtId="1" fontId="87" fillId="19" borderId="0" xfId="0" applyNumberFormat="1" applyFont="1" applyFill="1" applyBorder="1" applyAlignment="1" applyProtection="1">
      <alignment vertical="top" wrapText="1"/>
    </xf>
    <xf numFmtId="0" fontId="87" fillId="19" borderId="0" xfId="0" applyFont="1" applyFill="1" applyAlignment="1">
      <alignment wrapText="1"/>
    </xf>
    <xf numFmtId="0" fontId="88" fillId="19" borderId="0" xfId="0" applyFont="1" applyFill="1"/>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1" fillId="5" borderId="18" xfId="0" applyFont="1" applyFill="1" applyBorder="1" applyAlignment="1" applyProtection="1">
      <alignment horizontal="center" wrapText="1"/>
    </xf>
    <xf numFmtId="0" fontId="1" fillId="5" borderId="20" xfId="0" applyFont="1" applyFill="1" applyBorder="1" applyAlignment="1" applyProtection="1">
      <alignment horizontal="center" wrapText="1"/>
    </xf>
    <xf numFmtId="0" fontId="35" fillId="0" borderId="0" xfId="5" applyFont="1" applyAlignment="1">
      <alignment horizontal="center" vertical="center" wrapText="1"/>
    </xf>
    <xf numFmtId="0" fontId="35" fillId="0" borderId="0" xfId="5" applyFont="1" applyAlignment="1">
      <alignment horizontal="center" vertical="center"/>
    </xf>
    <xf numFmtId="0" fontId="36" fillId="0" borderId="0" xfId="5" applyFont="1" applyAlignment="1">
      <alignment horizontal="center" vertical="center"/>
    </xf>
    <xf numFmtId="0" fontId="37" fillId="0" borderId="0" xfId="5" applyFont="1" applyAlignment="1">
      <alignment horizontal="center" vertical="center"/>
    </xf>
    <xf numFmtId="0" fontId="39" fillId="0" borderId="0" xfId="5" applyFont="1" applyAlignment="1">
      <alignment horizontal="center" vertical="center"/>
    </xf>
    <xf numFmtId="0" fontId="40" fillId="0" borderId="0" xfId="5" applyFont="1" applyAlignment="1">
      <alignment horizontal="center"/>
    </xf>
    <xf numFmtId="0" fontId="49" fillId="0" borderId="0" xfId="5" applyFont="1" applyAlignment="1">
      <alignment horizontal="center" vertical="center" wrapText="1"/>
    </xf>
    <xf numFmtId="0" fontId="53" fillId="0" borderId="0" xfId="5" applyFont="1" applyAlignment="1">
      <alignment vertical="center" wrapText="1"/>
    </xf>
    <xf numFmtId="0" fontId="48" fillId="0" borderId="0" xfId="5" applyFont="1" applyAlignment="1">
      <alignment vertical="center" wrapText="1"/>
    </xf>
    <xf numFmtId="0" fontId="53" fillId="0" borderId="8" xfId="5" applyFont="1" applyBorder="1" applyAlignment="1">
      <alignment vertical="center" wrapText="1"/>
    </xf>
    <xf numFmtId="0" fontId="48" fillId="0" borderId="8" xfId="5" applyFont="1" applyBorder="1" applyAlignment="1">
      <alignment vertical="center" wrapText="1"/>
    </xf>
    <xf numFmtId="0" fontId="54" fillId="0" borderId="8" xfId="5" applyFont="1" applyBorder="1" applyAlignment="1">
      <alignment horizontal="center" vertical="center" wrapText="1"/>
    </xf>
    <xf numFmtId="0" fontId="49" fillId="0" borderId="8" xfId="5" applyFont="1" applyBorder="1" applyAlignment="1">
      <alignment horizontal="center" vertical="center" wrapText="1"/>
    </xf>
    <xf numFmtId="0" fontId="81" fillId="12" borderId="2" xfId="0" applyFont="1" applyFill="1" applyBorder="1" applyAlignment="1">
      <alignment horizontal="left" vertical="center"/>
    </xf>
    <xf numFmtId="0" fontId="64" fillId="12" borderId="2" xfId="0" applyFont="1" applyFill="1" applyBorder="1" applyAlignment="1">
      <alignment horizontal="left" vertical="center"/>
    </xf>
    <xf numFmtId="0" fontId="77" fillId="19" borderId="0" xfId="0" applyFont="1" applyFill="1" applyBorder="1" applyAlignment="1">
      <alignment horizontal="center" vertical="center"/>
    </xf>
    <xf numFmtId="167" fontId="14" fillId="9" borderId="31" xfId="3" applyNumberFormat="1" applyFont="1" applyFill="1" applyBorder="1" applyAlignment="1" applyProtection="1">
      <alignment horizontal="right" vertical="center"/>
      <protection locked="0"/>
    </xf>
    <xf numFmtId="167" fontId="14" fillId="9" borderId="30" xfId="3" applyNumberFormat="1" applyFont="1" applyFill="1" applyBorder="1" applyAlignment="1" applyProtection="1">
      <alignment horizontal="right" vertical="center"/>
      <protection locked="0"/>
    </xf>
    <xf numFmtId="0" fontId="17" fillId="6" borderId="9" xfId="3" applyFont="1" applyFill="1" applyBorder="1" applyAlignment="1" applyProtection="1">
      <alignment horizontal="right" vertical="center"/>
    </xf>
    <xf numFmtId="0" fontId="16" fillId="6" borderId="9" xfId="3" applyFont="1" applyFill="1" applyBorder="1" applyAlignment="1" applyProtection="1">
      <alignment horizontal="center" vertical="center"/>
    </xf>
    <xf numFmtId="0" fontId="17" fillId="6" borderId="18" xfId="3" applyFont="1" applyFill="1" applyBorder="1" applyAlignment="1" applyProtection="1">
      <alignment horizontal="center" vertical="center"/>
    </xf>
    <xf numFmtId="0" fontId="17" fillId="6" borderId="19" xfId="3" applyFont="1" applyFill="1" applyBorder="1" applyAlignment="1" applyProtection="1">
      <alignment horizontal="center" vertical="center"/>
    </xf>
    <xf numFmtId="0" fontId="17" fillId="6" borderId="20" xfId="3" applyFont="1" applyFill="1" applyBorder="1" applyAlignment="1" applyProtection="1">
      <alignment horizontal="center" vertical="center"/>
    </xf>
    <xf numFmtId="169" fontId="15" fillId="6" borderId="25" xfId="3" applyNumberFormat="1" applyFont="1" applyFill="1" applyBorder="1" applyAlignment="1" applyProtection="1">
      <alignment horizontal="center" vertical="center"/>
    </xf>
    <xf numFmtId="3" fontId="14" fillId="9" borderId="28" xfId="3" applyNumberFormat="1" applyFont="1" applyFill="1" applyBorder="1" applyAlignment="1" applyProtection="1">
      <alignment horizontal="right" vertical="center"/>
      <protection locked="0"/>
    </xf>
    <xf numFmtId="3" fontId="14" fillId="9" borderId="29" xfId="3" applyNumberFormat="1" applyFont="1" applyFill="1" applyBorder="1" applyAlignment="1" applyProtection="1">
      <alignment horizontal="right" vertical="center"/>
      <protection locked="0"/>
    </xf>
    <xf numFmtId="3" fontId="14" fillId="9" borderId="30" xfId="3" applyNumberFormat="1" applyFont="1" applyFill="1" applyBorder="1" applyAlignment="1" applyProtection="1">
      <alignment horizontal="right" vertical="center"/>
      <protection locked="0"/>
    </xf>
    <xf numFmtId="0" fontId="14" fillId="6" borderId="11" xfId="3" applyFont="1" applyFill="1" applyBorder="1" applyAlignment="1" applyProtection="1">
      <alignment horizontal="left" vertical="center" wrapText="1"/>
    </xf>
    <xf numFmtId="0" fontId="22" fillId="6" borderId="18" xfId="3" applyFont="1" applyFill="1" applyBorder="1" applyAlignment="1" applyProtection="1">
      <alignment horizontal="center" vertical="center"/>
    </xf>
    <xf numFmtId="0" fontId="22" fillId="6" borderId="19" xfId="3" applyFont="1" applyFill="1" applyBorder="1" applyAlignment="1" applyProtection="1">
      <alignment horizontal="center" vertical="center"/>
    </xf>
    <xf numFmtId="0" fontId="22" fillId="6" borderId="20" xfId="3" applyFont="1" applyFill="1" applyBorder="1" applyAlignment="1" applyProtection="1">
      <alignment horizontal="center" vertical="center"/>
    </xf>
    <xf numFmtId="10" fontId="19" fillId="6" borderId="34" xfId="4" applyNumberFormat="1" applyFont="1" applyFill="1" applyBorder="1" applyAlignment="1" applyProtection="1">
      <alignment horizontal="center" vertical="center"/>
    </xf>
    <xf numFmtId="10" fontId="19" fillId="6" borderId="25" xfId="4" applyNumberFormat="1" applyFont="1" applyFill="1" applyBorder="1" applyAlignment="1" applyProtection="1">
      <alignment horizontal="center" vertical="center"/>
    </xf>
    <xf numFmtId="0" fontId="14" fillId="6" borderId="32" xfId="3" applyFont="1" applyFill="1" applyBorder="1" applyAlignment="1" applyProtection="1">
      <alignment horizontal="center" vertical="center"/>
    </xf>
    <xf numFmtId="0" fontId="14" fillId="6" borderId="33" xfId="3" applyFont="1" applyFill="1" applyBorder="1" applyAlignment="1" applyProtection="1">
      <alignment horizontal="center" vertical="center"/>
    </xf>
    <xf numFmtId="0" fontId="14" fillId="6" borderId="11" xfId="3" applyFont="1" applyFill="1" applyBorder="1" applyAlignment="1" applyProtection="1">
      <alignment horizontal="center" vertical="center"/>
    </xf>
    <xf numFmtId="0" fontId="14" fillId="6" borderId="16" xfId="3" applyFont="1" applyFill="1" applyBorder="1" applyAlignment="1" applyProtection="1">
      <alignment horizontal="center" vertical="center"/>
    </xf>
    <xf numFmtId="167" fontId="14" fillId="6" borderId="33" xfId="3" applyNumberFormat="1" applyFont="1" applyFill="1" applyBorder="1" applyAlignment="1" applyProtection="1">
      <alignment horizontal="center" vertical="center"/>
    </xf>
    <xf numFmtId="0" fontId="14" fillId="6" borderId="12" xfId="3" applyFont="1" applyFill="1" applyBorder="1" applyAlignment="1" applyProtection="1">
      <alignment horizontal="center" vertical="center"/>
    </xf>
    <xf numFmtId="0" fontId="14" fillId="6" borderId="17" xfId="3" applyFont="1" applyFill="1" applyBorder="1" applyAlignment="1" applyProtection="1">
      <alignment horizontal="center" vertical="center"/>
    </xf>
    <xf numFmtId="167" fontId="21" fillId="6" borderId="34" xfId="3" applyNumberFormat="1" applyFont="1" applyFill="1" applyBorder="1" applyAlignment="1" applyProtection="1">
      <alignment horizontal="center" vertical="center"/>
    </xf>
    <xf numFmtId="167" fontId="21" fillId="6" borderId="25" xfId="3" applyNumberFormat="1" applyFont="1" applyFill="1" applyBorder="1" applyAlignment="1" applyProtection="1">
      <alignment horizontal="center" vertical="center"/>
    </xf>
    <xf numFmtId="0" fontId="14" fillId="6" borderId="35" xfId="3" applyFont="1" applyFill="1" applyBorder="1" applyAlignment="1" applyProtection="1">
      <alignment horizontal="center" vertical="center"/>
    </xf>
    <xf numFmtId="0" fontId="14" fillId="6" borderId="36" xfId="3" applyFont="1" applyFill="1" applyBorder="1" applyAlignment="1" applyProtection="1">
      <alignment horizontal="center" vertical="center"/>
    </xf>
    <xf numFmtId="0" fontId="14" fillId="6" borderId="11" xfId="3" applyFont="1" applyFill="1" applyBorder="1" applyAlignment="1" applyProtection="1">
      <alignment horizontal="left" vertical="center"/>
    </xf>
    <xf numFmtId="0" fontId="14" fillId="6" borderId="16" xfId="3" applyFont="1" applyFill="1" applyBorder="1" applyAlignment="1" applyProtection="1">
      <alignment horizontal="left" vertical="center"/>
    </xf>
    <xf numFmtId="0" fontId="14" fillId="6" borderId="9" xfId="3" quotePrefix="1" applyFont="1" applyFill="1" applyBorder="1" applyAlignment="1" applyProtection="1">
      <alignment horizontal="center" vertical="center"/>
    </xf>
    <xf numFmtId="171" fontId="21" fillId="6" borderId="34" xfId="3" quotePrefix="1" applyNumberFormat="1" applyFont="1" applyFill="1" applyBorder="1" applyAlignment="1" applyProtection="1">
      <alignment horizontal="center" vertical="center"/>
    </xf>
    <xf numFmtId="0" fontId="21" fillId="6" borderId="37" xfId="3" quotePrefix="1" applyFont="1" applyFill="1" applyBorder="1" applyAlignment="1" applyProtection="1">
      <alignment horizontal="center" vertical="center"/>
    </xf>
    <xf numFmtId="0" fontId="21" fillId="6" borderId="25" xfId="3" quotePrefix="1" applyFont="1" applyFill="1" applyBorder="1" applyAlignment="1" applyProtection="1">
      <alignment horizontal="center" vertical="center"/>
    </xf>
    <xf numFmtId="167" fontId="14" fillId="6" borderId="9" xfId="3" applyNumberFormat="1" applyFont="1" applyFill="1" applyBorder="1" applyAlignment="1">
      <alignment horizontal="center" vertical="center"/>
    </xf>
    <xf numFmtId="167" fontId="21" fillId="6" borderId="37" xfId="3" applyNumberFormat="1" applyFont="1" applyFill="1" applyBorder="1" applyAlignment="1" applyProtection="1">
      <alignment horizontal="center" vertical="center"/>
    </xf>
    <xf numFmtId="0" fontId="14" fillId="6" borderId="9" xfId="3" quotePrefix="1" applyFont="1" applyFill="1" applyBorder="1" applyAlignment="1">
      <alignment horizontal="center" vertical="center"/>
    </xf>
    <xf numFmtId="0" fontId="16" fillId="6" borderId="18" xfId="3" applyFont="1" applyFill="1" applyBorder="1" applyAlignment="1" applyProtection="1">
      <alignment horizontal="center" vertical="center"/>
    </xf>
    <xf numFmtId="0" fontId="16" fillId="6" borderId="19" xfId="3" applyFont="1" applyFill="1" applyBorder="1" applyAlignment="1" applyProtection="1">
      <alignment horizontal="center" vertical="center"/>
    </xf>
    <xf numFmtId="0" fontId="16" fillId="6" borderId="20" xfId="3" applyFont="1" applyFill="1" applyBorder="1" applyAlignment="1" applyProtection="1">
      <alignment horizontal="center" vertical="center"/>
    </xf>
    <xf numFmtId="9" fontId="14" fillId="6" borderId="18" xfId="3" applyNumberFormat="1" applyFont="1" applyFill="1" applyBorder="1" applyAlignment="1" applyProtection="1">
      <alignment horizontal="center" vertical="center"/>
    </xf>
    <xf numFmtId="0" fontId="14" fillId="6" borderId="19" xfId="3" applyFont="1" applyFill="1" applyBorder="1" applyAlignment="1" applyProtection="1">
      <alignment horizontal="center" vertical="center"/>
    </xf>
    <xf numFmtId="0" fontId="14" fillId="6" borderId="20" xfId="3" applyFont="1" applyFill="1" applyBorder="1" applyAlignment="1" applyProtection="1">
      <alignment horizontal="center" vertical="center"/>
    </xf>
    <xf numFmtId="9" fontId="21" fillId="6" borderId="34" xfId="3" applyNumberFormat="1" applyFont="1" applyFill="1" applyBorder="1" applyAlignment="1" applyProtection="1">
      <alignment horizontal="center" vertical="center"/>
    </xf>
    <xf numFmtId="9" fontId="21" fillId="6" borderId="37" xfId="3" applyNumberFormat="1" applyFont="1" applyFill="1" applyBorder="1" applyAlignment="1" applyProtection="1">
      <alignment horizontal="center" vertical="center"/>
    </xf>
    <xf numFmtId="9" fontId="21" fillId="6" borderId="25" xfId="3" applyNumberFormat="1" applyFont="1" applyFill="1" applyBorder="1" applyAlignment="1" applyProtection="1">
      <alignment horizontal="center" vertical="center"/>
    </xf>
    <xf numFmtId="0" fontId="14" fillId="6" borderId="12" xfId="3" applyFont="1" applyFill="1" applyBorder="1" applyAlignment="1" applyProtection="1">
      <alignment horizontal="left" vertical="center"/>
    </xf>
    <xf numFmtId="0" fontId="14" fillId="6" borderId="17" xfId="3" applyFont="1" applyFill="1" applyBorder="1" applyAlignment="1" applyProtection="1">
      <alignment horizontal="left" vertical="center"/>
    </xf>
    <xf numFmtId="9" fontId="14" fillId="6" borderId="11" xfId="3" applyNumberFormat="1" applyFont="1" applyFill="1" applyBorder="1" applyAlignment="1" applyProtection="1">
      <alignment horizontal="center" vertical="center"/>
    </xf>
    <xf numFmtId="9" fontId="14" fillId="6" borderId="16" xfId="3" applyNumberFormat="1" applyFont="1" applyFill="1" applyBorder="1" applyAlignment="1" applyProtection="1">
      <alignment horizontal="center" vertical="center"/>
    </xf>
    <xf numFmtId="167" fontId="14" fillId="6" borderId="11" xfId="3" applyNumberFormat="1" applyFont="1" applyFill="1" applyBorder="1" applyAlignment="1" applyProtection="1">
      <alignment horizontal="center" vertical="center"/>
    </xf>
    <xf numFmtId="0" fontId="19" fillId="6" borderId="0" xfId="3" applyFont="1" applyFill="1" applyAlignment="1" applyProtection="1">
      <alignment horizontal="left" vertical="center"/>
    </xf>
    <xf numFmtId="0" fontId="22" fillId="6" borderId="10" xfId="3" applyFont="1" applyFill="1" applyBorder="1" applyAlignment="1">
      <alignment horizontal="center" vertical="center"/>
    </xf>
    <xf numFmtId="0" fontId="22" fillId="6" borderId="11" xfId="3" applyFont="1" applyFill="1" applyBorder="1" applyAlignment="1">
      <alignment horizontal="center" vertical="center"/>
    </xf>
    <xf numFmtId="0" fontId="22" fillId="6" borderId="12" xfId="3" applyFont="1" applyFill="1" applyBorder="1" applyAlignment="1">
      <alignment horizontal="center" vertical="center"/>
    </xf>
    <xf numFmtId="0" fontId="16" fillId="6" borderId="10" xfId="3" applyFont="1" applyFill="1" applyBorder="1" applyAlignment="1">
      <alignment horizontal="center" vertical="center"/>
    </xf>
    <xf numFmtId="0" fontId="16" fillId="6" borderId="11" xfId="3" applyFont="1" applyFill="1" applyBorder="1" applyAlignment="1">
      <alignment horizontal="center" vertical="center"/>
    </xf>
    <xf numFmtId="0" fontId="16" fillId="6" borderId="12" xfId="3" applyFont="1" applyFill="1" applyBorder="1" applyAlignment="1">
      <alignment horizontal="center" vertical="center"/>
    </xf>
    <xf numFmtId="0" fontId="16" fillId="6" borderId="15" xfId="3" applyFont="1" applyFill="1" applyBorder="1" applyAlignment="1">
      <alignment horizontal="center" vertical="center"/>
    </xf>
    <xf numFmtId="0" fontId="16" fillId="6" borderId="16" xfId="3" applyFont="1" applyFill="1" applyBorder="1" applyAlignment="1">
      <alignment horizontal="center" vertical="center"/>
    </xf>
    <xf numFmtId="0" fontId="16" fillId="6" borderId="17" xfId="3" applyFont="1" applyFill="1" applyBorder="1" applyAlignment="1">
      <alignment horizontal="center" vertical="center"/>
    </xf>
    <xf numFmtId="0" fontId="27" fillId="6" borderId="32" xfId="3" applyFont="1" applyFill="1" applyBorder="1" applyAlignment="1">
      <alignment horizontal="center" vertical="center"/>
    </xf>
    <xf numFmtId="0" fontId="27" fillId="6" borderId="33" xfId="3" applyFont="1" applyFill="1" applyBorder="1" applyAlignment="1">
      <alignment horizontal="center" vertical="center"/>
    </xf>
    <xf numFmtId="0" fontId="14" fillId="6" borderId="11" xfId="3" applyFont="1" applyFill="1" applyBorder="1" applyAlignment="1">
      <alignment horizontal="center" vertical="center"/>
    </xf>
    <xf numFmtId="0" fontId="14" fillId="6" borderId="16" xfId="3" applyFont="1" applyFill="1" applyBorder="1" applyAlignment="1">
      <alignment horizontal="center" vertical="center"/>
    </xf>
    <xf numFmtId="3" fontId="14" fillId="6" borderId="33" xfId="3" applyNumberFormat="1" applyFont="1" applyFill="1" applyBorder="1" applyAlignment="1">
      <alignment horizontal="center" vertical="center"/>
    </xf>
    <xf numFmtId="0" fontId="14" fillId="6" borderId="12" xfId="3" applyFont="1" applyFill="1" applyBorder="1" applyAlignment="1">
      <alignment horizontal="center" vertical="center"/>
    </xf>
    <xf numFmtId="0" fontId="14" fillId="6" borderId="17" xfId="3" applyFont="1" applyFill="1" applyBorder="1" applyAlignment="1">
      <alignment horizontal="center" vertical="center"/>
    </xf>
    <xf numFmtId="169" fontId="26" fillId="6" borderId="34" xfId="4" applyNumberFormat="1" applyFont="1" applyFill="1" applyBorder="1" applyAlignment="1">
      <alignment horizontal="center" vertical="center"/>
    </xf>
    <xf numFmtId="169" fontId="26" fillId="6" borderId="25" xfId="4" applyNumberFormat="1" applyFont="1" applyFill="1" applyBorder="1" applyAlignment="1">
      <alignment horizontal="center" vertical="center"/>
    </xf>
    <xf numFmtId="0" fontId="14" fillId="6" borderId="15" xfId="3" applyFont="1" applyFill="1" applyBorder="1" applyAlignment="1">
      <alignment horizontal="center" vertical="center"/>
    </xf>
    <xf numFmtId="3" fontId="14" fillId="6" borderId="36" xfId="3" applyNumberFormat="1" applyFont="1" applyFill="1" applyBorder="1" applyAlignment="1">
      <alignment horizontal="center" vertical="center"/>
    </xf>
    <xf numFmtId="0" fontId="22" fillId="6" borderId="15" xfId="3" applyFont="1" applyFill="1" applyBorder="1" applyAlignment="1">
      <alignment horizontal="center" vertical="center"/>
    </xf>
    <xf numFmtId="0" fontId="22" fillId="6" borderId="16" xfId="3" applyFont="1" applyFill="1" applyBorder="1" applyAlignment="1">
      <alignment horizontal="center" vertical="center"/>
    </xf>
    <xf numFmtId="0" fontId="22" fillId="6" borderId="17" xfId="3" applyFont="1" applyFill="1" applyBorder="1" applyAlignment="1">
      <alignment horizontal="center" vertical="center"/>
    </xf>
    <xf numFmtId="0" fontId="25" fillId="6" borderId="9" xfId="3" applyFont="1" applyFill="1" applyBorder="1" applyAlignment="1">
      <alignment horizontal="right" vertical="center"/>
    </xf>
    <xf numFmtId="0" fontId="16" fillId="6" borderId="9" xfId="3" applyFont="1" applyFill="1" applyBorder="1" applyAlignment="1">
      <alignment horizontal="center" vertical="center"/>
    </xf>
    <xf numFmtId="169" fontId="24" fillId="6" borderId="25" xfId="3" applyNumberFormat="1" applyFont="1" applyFill="1" applyBorder="1" applyAlignment="1">
      <alignment horizontal="center" vertical="center"/>
    </xf>
    <xf numFmtId="3" fontId="14" fillId="9" borderId="31" xfId="3" applyNumberFormat="1" applyFont="1" applyFill="1" applyBorder="1" applyAlignment="1" applyProtection="1">
      <alignment horizontal="right" vertical="center"/>
      <protection locked="0"/>
    </xf>
    <xf numFmtId="0" fontId="26" fillId="6" borderId="0" xfId="3" applyFont="1" applyFill="1" applyAlignment="1">
      <alignment horizontal="left" vertical="center"/>
    </xf>
    <xf numFmtId="169" fontId="28" fillId="6" borderId="34" xfId="3" quotePrefix="1" applyNumberFormat="1" applyFont="1" applyFill="1" applyBorder="1" applyAlignment="1">
      <alignment horizontal="center" vertical="center"/>
    </xf>
    <xf numFmtId="169" fontId="28" fillId="6" borderId="37" xfId="3" quotePrefix="1" applyNumberFormat="1" applyFont="1" applyFill="1" applyBorder="1" applyAlignment="1">
      <alignment horizontal="center" vertical="center"/>
    </xf>
    <xf numFmtId="169" fontId="28" fillId="6" borderId="25" xfId="3" quotePrefix="1" applyNumberFormat="1" applyFont="1" applyFill="1" applyBorder="1" applyAlignment="1">
      <alignment horizontal="center" vertical="center"/>
    </xf>
    <xf numFmtId="167" fontId="26" fillId="6" borderId="34" xfId="3" applyNumberFormat="1" applyFont="1" applyFill="1" applyBorder="1" applyAlignment="1">
      <alignment horizontal="center" vertical="center"/>
    </xf>
    <xf numFmtId="167" fontId="26" fillId="6" borderId="37" xfId="3" applyNumberFormat="1" applyFont="1" applyFill="1" applyBorder="1" applyAlignment="1">
      <alignment horizontal="center" vertical="center"/>
    </xf>
    <xf numFmtId="167" fontId="26" fillId="6" borderId="25" xfId="3" applyNumberFormat="1" applyFont="1" applyFill="1" applyBorder="1" applyAlignment="1">
      <alignment horizontal="center" vertical="center"/>
    </xf>
    <xf numFmtId="167" fontId="14" fillId="6" borderId="9" xfId="3" quotePrefix="1" applyNumberFormat="1" applyFont="1" applyFill="1" applyBorder="1" applyAlignment="1">
      <alignment horizontal="center" vertical="center"/>
    </xf>
    <xf numFmtId="167" fontId="14" fillId="6" borderId="18" xfId="3" quotePrefix="1" applyNumberFormat="1" applyFont="1" applyFill="1" applyBorder="1" applyAlignment="1">
      <alignment horizontal="center" vertical="center"/>
    </xf>
    <xf numFmtId="167" fontId="14" fillId="6" borderId="19" xfId="3" quotePrefix="1" applyNumberFormat="1" applyFont="1" applyFill="1" applyBorder="1" applyAlignment="1">
      <alignment horizontal="center" vertical="center"/>
    </xf>
    <xf numFmtId="167" fontId="14" fillId="6" borderId="20" xfId="3" quotePrefix="1" applyNumberFormat="1" applyFont="1" applyFill="1" applyBorder="1" applyAlignment="1">
      <alignment horizontal="center" vertical="center"/>
    </xf>
    <xf numFmtId="0" fontId="56" fillId="12" borderId="1" xfId="5" applyFont="1" applyFill="1" applyBorder="1" applyAlignment="1" applyProtection="1">
      <alignment horizontal="left" vertical="center" wrapText="1"/>
    </xf>
    <xf numFmtId="0" fontId="56" fillId="12" borderId="2" xfId="5" applyFont="1" applyFill="1" applyBorder="1" applyAlignment="1" applyProtection="1">
      <alignment horizontal="left" vertical="center" wrapText="1"/>
    </xf>
    <xf numFmtId="0" fontId="56" fillId="12" borderId="3" xfId="5" applyFont="1" applyFill="1" applyBorder="1" applyAlignment="1" applyProtection="1">
      <alignment horizontal="left" vertical="center" wrapText="1"/>
    </xf>
    <xf numFmtId="0" fontId="77" fillId="18" borderId="0" xfId="0" applyFont="1" applyFill="1" applyBorder="1" applyAlignment="1" applyProtection="1">
      <alignment horizontal="center" vertical="center"/>
    </xf>
    <xf numFmtId="0" fontId="35" fillId="0" borderId="0" xfId="5" applyFont="1" applyAlignment="1" applyProtection="1">
      <alignment horizontal="center" vertical="center" wrapText="1"/>
    </xf>
    <xf numFmtId="0" fontId="35" fillId="0" borderId="0" xfId="5" applyFont="1" applyAlignment="1" applyProtection="1">
      <alignment horizontal="center" vertical="center"/>
    </xf>
    <xf numFmtId="0" fontId="36" fillId="0" borderId="0" xfId="5" applyFont="1" applyAlignment="1" applyProtection="1">
      <alignment horizontal="center" vertical="center"/>
    </xf>
    <xf numFmtId="0" fontId="37" fillId="0" borderId="0" xfId="5" applyFont="1" applyAlignment="1" applyProtection="1">
      <alignment horizontal="center" vertical="center"/>
    </xf>
    <xf numFmtId="0" fontId="71" fillId="0" borderId="7"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wrapText="1"/>
    </xf>
    <xf numFmtId="0" fontId="71" fillId="0" borderId="8" xfId="0" applyFont="1" applyFill="1" applyBorder="1" applyAlignment="1" applyProtection="1">
      <alignment horizontal="left" vertical="center" wrapText="1"/>
    </xf>
    <xf numFmtId="2" fontId="53" fillId="16" borderId="41" xfId="0" applyNumberFormat="1" applyFont="1" applyFill="1" applyBorder="1" applyAlignment="1">
      <alignment horizontal="center" vertical="center"/>
    </xf>
  </cellXfs>
  <cellStyles count="7">
    <cellStyle name="Milliers" xfId="1" builtinId="3"/>
    <cellStyle name="Normal" xfId="0" builtinId="0"/>
    <cellStyle name="Normal 2" xfId="2" xr:uid="{00000000-0005-0000-0000-000003000000}"/>
    <cellStyle name="Normal 2 2" xfId="5" xr:uid="{2D45EFB5-E430-47C7-B410-1DDAFA9BEA9D}"/>
    <cellStyle name="Normal 3" xfId="3" xr:uid="{AE427B30-1371-42E9-AB32-94CA1AFA0AB2}"/>
    <cellStyle name="Pourcentage 2" xfId="6" xr:uid="{C7C93AC6-1C4F-4A89-B952-F6C0D90D17B7}"/>
    <cellStyle name="Pourcentage 2 2" xfId="4" xr:uid="{CE6BF189-2BE4-4575-AB59-2A898ED66F78}"/>
  </cellStyles>
  <dxfs count="0"/>
  <tableStyles count="0" defaultTableStyle="TableStyleMedium2" defaultPivotStyle="PivotStyleLight16"/>
  <colors>
    <mruColors>
      <color rgb="FF009999"/>
      <color rgb="FF0000FF"/>
      <color rgb="FF800080"/>
      <color rgb="FF990099"/>
      <color rgb="FFE5FFE5"/>
      <color rgb="FFCCFFCC"/>
      <color rgb="FFCCECFF"/>
      <color rgb="FF00FFFF"/>
      <color rgb="FFFF66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695325</xdr:colOff>
      <xdr:row>2</xdr:row>
      <xdr:rowOff>523875</xdr:rowOff>
    </xdr:to>
    <xdr:pic>
      <xdr:nvPicPr>
        <xdr:cNvPr id="2" name="Picture 1" descr="Gironde-rvb">
          <a:extLst>
            <a:ext uri="{FF2B5EF4-FFF2-40B4-BE49-F238E27FC236}">
              <a16:creationId xmlns:a16="http://schemas.microsoft.com/office/drawing/2014/main" id="{FDF07992-FD9E-48A7-98F5-3CEAB71391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76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533400</xdr:colOff>
      <xdr:row>0</xdr:row>
      <xdr:rowOff>19050</xdr:rowOff>
    </xdr:from>
    <xdr:to>
      <xdr:col>7</xdr:col>
      <xdr:colOff>1628775</xdr:colOff>
      <xdr:row>2</xdr:row>
      <xdr:rowOff>333376</xdr:rowOff>
    </xdr:to>
    <xdr:sp macro="" textlink="" fLocksText="0">
      <xdr:nvSpPr>
        <xdr:cNvPr id="3" name="Rectangle à coins arrondis 2">
          <a:extLst>
            <a:ext uri="{FF2B5EF4-FFF2-40B4-BE49-F238E27FC236}">
              <a16:creationId xmlns:a16="http://schemas.microsoft.com/office/drawing/2014/main" id="{A383D54A-EE1A-431B-A88F-7090F9D0031A}"/>
            </a:ext>
          </a:extLst>
        </xdr:cNvPr>
        <xdr:cNvSpPr>
          <a:spLocks noChangeArrowheads="1"/>
        </xdr:cNvSpPr>
      </xdr:nvSpPr>
      <xdr:spPr bwMode="auto">
        <a:xfrm>
          <a:off x="3171825" y="19050"/>
          <a:ext cx="5772150" cy="1143001"/>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de la prestation de service unique 2023 </a:t>
          </a:r>
          <a:r>
            <a:rPr lang="fr-FR" sz="2000" b="0" i="0" baseline="0">
              <a:solidFill>
                <a:srgbClr val="002060"/>
              </a:solidFill>
              <a:effectLst/>
              <a:latin typeface="+mn-lt"/>
              <a:ea typeface="+mn-ea"/>
              <a:cs typeface="+mn-cs"/>
            </a:rPr>
            <a:t>"</a:t>
          </a:r>
          <a:r>
            <a:rPr lang="fr-FR" sz="2000" b="1" i="0" baseline="0">
              <a:solidFill>
                <a:srgbClr val="002060"/>
              </a:solidFill>
              <a:effectLst/>
              <a:latin typeface="+mn-lt"/>
              <a:ea typeface="+mn-ea"/>
              <a:cs typeface="+mn-cs"/>
            </a:rPr>
            <a:t>Etablissement d'accueil de jeunes enfants 0/6 ans"</a:t>
          </a:r>
        </a:p>
      </xdr:txBody>
    </xdr:sp>
    <xdr:clientData/>
  </xdr:twoCellAnchor>
  <xdr:twoCellAnchor>
    <xdr:from>
      <xdr:col>7</xdr:col>
      <xdr:colOff>1352550</xdr:colOff>
      <xdr:row>42</xdr:row>
      <xdr:rowOff>76200</xdr:rowOff>
    </xdr:from>
    <xdr:to>
      <xdr:col>9</xdr:col>
      <xdr:colOff>1504950</xdr:colOff>
      <xdr:row>44</xdr:row>
      <xdr:rowOff>304800</xdr:rowOff>
    </xdr:to>
    <xdr:sp macro="" textlink="">
      <xdr:nvSpPr>
        <xdr:cNvPr id="6" name="Bulle narrative : rectangle à coins arrondis 5">
          <a:extLst>
            <a:ext uri="{FF2B5EF4-FFF2-40B4-BE49-F238E27FC236}">
              <a16:creationId xmlns:a16="http://schemas.microsoft.com/office/drawing/2014/main" id="{658CE2A8-B3F0-E79E-3941-BF5DC61B5924}"/>
            </a:ext>
          </a:extLst>
        </xdr:cNvPr>
        <xdr:cNvSpPr/>
      </xdr:nvSpPr>
      <xdr:spPr>
        <a:xfrm>
          <a:off x="8667750" y="8277225"/>
          <a:ext cx="2552700" cy="609600"/>
        </a:xfrm>
        <a:prstGeom prst="wedgeRoundRectCallout">
          <a:avLst>
            <a:gd name="adj1" fmla="val -56864"/>
            <a:gd name="adj2" fmla="val 19644"/>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050" b="0" i="0" baseline="0">
              <a:solidFill>
                <a:schemeClr val="dk1"/>
              </a:solidFill>
              <a:effectLst/>
              <a:latin typeface="+mn-lt"/>
              <a:ea typeface="+mn-ea"/>
              <a:cs typeface="+mn-cs"/>
            </a:rPr>
            <a:t>Le montant total du droit doit correspondre au </a:t>
          </a:r>
          <a:r>
            <a:rPr lang="fr-FR" sz="1100" b="1" i="0" baseline="0">
              <a:solidFill>
                <a:srgbClr val="800080"/>
              </a:solidFill>
              <a:effectLst/>
              <a:latin typeface="+mn-lt"/>
              <a:ea typeface="+mn-ea"/>
              <a:cs typeface="+mn-cs"/>
            </a:rPr>
            <a:t>montant total du droit de l'exercice</a:t>
          </a:r>
          <a:r>
            <a:rPr lang="fr-FR" sz="1050" b="1" i="0" baseline="0">
              <a:solidFill>
                <a:schemeClr val="dk1"/>
              </a:solidFill>
              <a:effectLst/>
              <a:latin typeface="+mn-lt"/>
              <a:ea typeface="+mn-ea"/>
              <a:cs typeface="+mn-cs"/>
            </a:rPr>
            <a:t> </a:t>
          </a:r>
          <a:r>
            <a:rPr lang="fr-FR" sz="1050" b="0" i="0" baseline="0">
              <a:solidFill>
                <a:schemeClr val="dk1"/>
              </a:solidFill>
              <a:effectLst/>
              <a:latin typeface="+mn-lt"/>
              <a:ea typeface="+mn-ea"/>
              <a:cs typeface="+mn-cs"/>
            </a:rPr>
            <a:t>et non au montant encaissé.</a:t>
          </a:r>
          <a:endParaRPr lang="fr-FR" sz="1400">
            <a:effectLst/>
          </a:endParaRPr>
        </a:p>
        <a:p>
          <a:pPr marL="0" indent="0" algn="ctr" rtl="0">
            <a:defRPr sz="1000"/>
          </a:pPr>
          <a:endParaRPr lang="fr-FR" sz="1200" b="1"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6</xdr:row>
      <xdr:rowOff>0</xdr:rowOff>
    </xdr:to>
    <xdr:pic>
      <xdr:nvPicPr>
        <xdr:cNvPr id="2" name="Image 1">
          <a:extLst>
            <a:ext uri="{FF2B5EF4-FFF2-40B4-BE49-F238E27FC236}">
              <a16:creationId xmlns:a16="http://schemas.microsoft.com/office/drawing/2014/main" id="{F9B68DA5-71EB-4E1D-BDEA-9B6FE7D42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xdr:colOff>
      <xdr:row>6</xdr:row>
      <xdr:rowOff>66674</xdr:rowOff>
    </xdr:from>
    <xdr:to>
      <xdr:col>15</xdr:col>
      <xdr:colOff>857251</xdr:colOff>
      <xdr:row>17</xdr:row>
      <xdr:rowOff>133349</xdr:rowOff>
    </xdr:to>
    <xdr:sp macro="" textlink="">
      <xdr:nvSpPr>
        <xdr:cNvPr id="3" name="Rectangle 2">
          <a:extLst>
            <a:ext uri="{FF2B5EF4-FFF2-40B4-BE49-F238E27FC236}">
              <a16:creationId xmlns:a16="http://schemas.microsoft.com/office/drawing/2014/main" id="{EC12CEE3-BDA7-4E83-8F20-2BC9683A27EB}"/>
            </a:ext>
          </a:extLst>
        </xdr:cNvPr>
        <xdr:cNvSpPr/>
      </xdr:nvSpPr>
      <xdr:spPr>
        <a:xfrm>
          <a:off x="1028700" y="1276349"/>
          <a:ext cx="7962901" cy="2352675"/>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18</xdr:row>
      <xdr:rowOff>95250</xdr:rowOff>
    </xdr:from>
    <xdr:to>
      <xdr:col>15</xdr:col>
      <xdr:colOff>847726</xdr:colOff>
      <xdr:row>23</xdr:row>
      <xdr:rowOff>142876</xdr:rowOff>
    </xdr:to>
    <xdr:sp macro="" textlink="">
      <xdr:nvSpPr>
        <xdr:cNvPr id="4" name="Rectangle 3">
          <a:extLst>
            <a:ext uri="{FF2B5EF4-FFF2-40B4-BE49-F238E27FC236}">
              <a16:creationId xmlns:a16="http://schemas.microsoft.com/office/drawing/2014/main" id="{346BEDE6-50F8-4C03-93D3-416D34BFDCD5}"/>
            </a:ext>
          </a:extLst>
        </xdr:cNvPr>
        <xdr:cNvSpPr/>
      </xdr:nvSpPr>
      <xdr:spPr>
        <a:xfrm>
          <a:off x="1019175" y="3771900"/>
          <a:ext cx="7962901" cy="10953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24</xdr:row>
      <xdr:rowOff>123824</xdr:rowOff>
    </xdr:from>
    <xdr:to>
      <xdr:col>15</xdr:col>
      <xdr:colOff>847725</xdr:colOff>
      <xdr:row>39</xdr:row>
      <xdr:rowOff>57150</xdr:rowOff>
    </xdr:to>
    <xdr:sp macro="" textlink="">
      <xdr:nvSpPr>
        <xdr:cNvPr id="5" name="Rectangle 4">
          <a:extLst>
            <a:ext uri="{FF2B5EF4-FFF2-40B4-BE49-F238E27FC236}">
              <a16:creationId xmlns:a16="http://schemas.microsoft.com/office/drawing/2014/main" id="{B9C87A3F-2795-4B10-8DFE-5ABF8B0712C5}"/>
            </a:ext>
          </a:extLst>
        </xdr:cNvPr>
        <xdr:cNvSpPr/>
      </xdr:nvSpPr>
      <xdr:spPr>
        <a:xfrm>
          <a:off x="1019175" y="5029199"/>
          <a:ext cx="7962900" cy="33051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39</xdr:row>
      <xdr:rowOff>142874</xdr:rowOff>
    </xdr:from>
    <xdr:to>
      <xdr:col>15</xdr:col>
      <xdr:colOff>847725</xdr:colOff>
      <xdr:row>49</xdr:row>
      <xdr:rowOff>66674</xdr:rowOff>
    </xdr:to>
    <xdr:sp macro="" textlink="">
      <xdr:nvSpPr>
        <xdr:cNvPr id="6" name="Rectangle 5">
          <a:extLst>
            <a:ext uri="{FF2B5EF4-FFF2-40B4-BE49-F238E27FC236}">
              <a16:creationId xmlns:a16="http://schemas.microsoft.com/office/drawing/2014/main" id="{DE95D8C4-ABD1-4CCD-8083-28C2B4FE8E46}"/>
            </a:ext>
          </a:extLst>
        </xdr:cNvPr>
        <xdr:cNvSpPr/>
      </xdr:nvSpPr>
      <xdr:spPr>
        <a:xfrm>
          <a:off x="1019175" y="8420099"/>
          <a:ext cx="7962900" cy="19812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247650</xdr:colOff>
      <xdr:row>50</xdr:row>
      <xdr:rowOff>0</xdr:rowOff>
    </xdr:from>
    <xdr:to>
      <xdr:col>15</xdr:col>
      <xdr:colOff>838201</xdr:colOff>
      <xdr:row>62</xdr:row>
      <xdr:rowOff>57150</xdr:rowOff>
    </xdr:to>
    <xdr:sp macro="" textlink="">
      <xdr:nvSpPr>
        <xdr:cNvPr id="7" name="Rectangle 6">
          <a:extLst>
            <a:ext uri="{FF2B5EF4-FFF2-40B4-BE49-F238E27FC236}">
              <a16:creationId xmlns:a16="http://schemas.microsoft.com/office/drawing/2014/main" id="{1D31275A-803B-4E2F-B7C7-652E7BEBCE18}"/>
            </a:ext>
          </a:extLst>
        </xdr:cNvPr>
        <xdr:cNvSpPr/>
      </xdr:nvSpPr>
      <xdr:spPr>
        <a:xfrm>
          <a:off x="1009650" y="10515600"/>
          <a:ext cx="7962901" cy="215265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62</xdr:row>
      <xdr:rowOff>152399</xdr:rowOff>
    </xdr:from>
    <xdr:to>
      <xdr:col>15</xdr:col>
      <xdr:colOff>857250</xdr:colOff>
      <xdr:row>68</xdr:row>
      <xdr:rowOff>152400</xdr:rowOff>
    </xdr:to>
    <xdr:sp macro="" textlink="">
      <xdr:nvSpPr>
        <xdr:cNvPr id="8" name="Rectangle 7">
          <a:extLst>
            <a:ext uri="{FF2B5EF4-FFF2-40B4-BE49-F238E27FC236}">
              <a16:creationId xmlns:a16="http://schemas.microsoft.com/office/drawing/2014/main" id="{365189F9-B241-4252-8667-2B8109A6A373}"/>
            </a:ext>
          </a:extLst>
        </xdr:cNvPr>
        <xdr:cNvSpPr/>
      </xdr:nvSpPr>
      <xdr:spPr>
        <a:xfrm>
          <a:off x="1028700" y="12763499"/>
          <a:ext cx="7962900" cy="129540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6</xdr:row>
      <xdr:rowOff>0</xdr:rowOff>
    </xdr:to>
    <xdr:pic>
      <xdr:nvPicPr>
        <xdr:cNvPr id="2" name="Image 1">
          <a:extLst>
            <a:ext uri="{FF2B5EF4-FFF2-40B4-BE49-F238E27FC236}">
              <a16:creationId xmlns:a16="http://schemas.microsoft.com/office/drawing/2014/main" id="{16B7EE93-84AD-499D-9F4F-C1E8977721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257174</xdr:colOff>
      <xdr:row>17</xdr:row>
      <xdr:rowOff>95250</xdr:rowOff>
    </xdr:from>
    <xdr:to>
      <xdr:col>15</xdr:col>
      <xdr:colOff>828675</xdr:colOff>
      <xdr:row>22</xdr:row>
      <xdr:rowOff>142876</xdr:rowOff>
    </xdr:to>
    <xdr:sp macro="" textlink="">
      <xdr:nvSpPr>
        <xdr:cNvPr id="3" name="Rectangle 2">
          <a:extLst>
            <a:ext uri="{FF2B5EF4-FFF2-40B4-BE49-F238E27FC236}">
              <a16:creationId xmlns:a16="http://schemas.microsoft.com/office/drawing/2014/main" id="{1C851DA6-49E1-433A-AFDD-DD308A9A1EF4}"/>
            </a:ext>
          </a:extLst>
        </xdr:cNvPr>
        <xdr:cNvSpPr/>
      </xdr:nvSpPr>
      <xdr:spPr>
        <a:xfrm>
          <a:off x="1019174" y="3590925"/>
          <a:ext cx="7372351"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257176</xdr:colOff>
      <xdr:row>23</xdr:row>
      <xdr:rowOff>123824</xdr:rowOff>
    </xdr:from>
    <xdr:to>
      <xdr:col>15</xdr:col>
      <xdr:colOff>847726</xdr:colOff>
      <xdr:row>35</xdr:row>
      <xdr:rowOff>123825</xdr:rowOff>
    </xdr:to>
    <xdr:sp macro="" textlink="">
      <xdr:nvSpPr>
        <xdr:cNvPr id="4" name="Rectangle 3">
          <a:extLst>
            <a:ext uri="{FF2B5EF4-FFF2-40B4-BE49-F238E27FC236}">
              <a16:creationId xmlns:a16="http://schemas.microsoft.com/office/drawing/2014/main" id="{65CA0C5D-C7D8-4918-827B-8570B19FB0CF}"/>
            </a:ext>
          </a:extLst>
        </xdr:cNvPr>
        <xdr:cNvSpPr/>
      </xdr:nvSpPr>
      <xdr:spPr>
        <a:xfrm>
          <a:off x="1019176" y="4848224"/>
          <a:ext cx="7391400" cy="24288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36</xdr:row>
      <xdr:rowOff>76201</xdr:rowOff>
    </xdr:from>
    <xdr:to>
      <xdr:col>15</xdr:col>
      <xdr:colOff>847725</xdr:colOff>
      <xdr:row>42</xdr:row>
      <xdr:rowOff>152401</xdr:rowOff>
    </xdr:to>
    <xdr:sp macro="" textlink="">
      <xdr:nvSpPr>
        <xdr:cNvPr id="5" name="Rectangle 4">
          <a:extLst>
            <a:ext uri="{FF2B5EF4-FFF2-40B4-BE49-F238E27FC236}">
              <a16:creationId xmlns:a16="http://schemas.microsoft.com/office/drawing/2014/main" id="{CF27E7EB-155A-4D35-8FEA-977091C7A187}"/>
            </a:ext>
          </a:extLst>
        </xdr:cNvPr>
        <xdr:cNvSpPr/>
      </xdr:nvSpPr>
      <xdr:spPr>
        <a:xfrm>
          <a:off x="1028700" y="7410451"/>
          <a:ext cx="7381875"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15</xdr:col>
      <xdr:colOff>838200</xdr:colOff>
      <xdr:row>16</xdr:row>
      <xdr:rowOff>104775</xdr:rowOff>
    </xdr:to>
    <xdr:sp macro="" textlink="">
      <xdr:nvSpPr>
        <xdr:cNvPr id="6" name="Rectangle 5">
          <a:extLst>
            <a:ext uri="{FF2B5EF4-FFF2-40B4-BE49-F238E27FC236}">
              <a16:creationId xmlns:a16="http://schemas.microsoft.com/office/drawing/2014/main" id="{8F0928C7-D6E3-43C8-9E3B-0C7BCCBDF970}"/>
            </a:ext>
          </a:extLst>
        </xdr:cNvPr>
        <xdr:cNvSpPr/>
      </xdr:nvSpPr>
      <xdr:spPr>
        <a:xfrm>
          <a:off x="1019175" y="1323974"/>
          <a:ext cx="7381875" cy="2095501"/>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904875</xdr:colOff>
      <xdr:row>6</xdr:row>
      <xdr:rowOff>19050</xdr:rowOff>
    </xdr:to>
    <xdr:pic>
      <xdr:nvPicPr>
        <xdr:cNvPr id="4" name="Picture 1" descr="Gironde-rvb">
          <a:extLst>
            <a:ext uri="{FF2B5EF4-FFF2-40B4-BE49-F238E27FC236}">
              <a16:creationId xmlns:a16="http://schemas.microsoft.com/office/drawing/2014/main" id="{5A0F2D05-C610-42DA-A010-933F3898C3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8763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847724</xdr:colOff>
      <xdr:row>0</xdr:row>
      <xdr:rowOff>9525</xdr:rowOff>
    </xdr:from>
    <xdr:to>
      <xdr:col>13</xdr:col>
      <xdr:colOff>3000373</xdr:colOff>
      <xdr:row>5</xdr:row>
      <xdr:rowOff>9526</xdr:rowOff>
    </xdr:to>
    <xdr:sp macro="" textlink="" fLocksText="0">
      <xdr:nvSpPr>
        <xdr:cNvPr id="5" name="Rectangle à coins arrondis 2">
          <a:extLst>
            <a:ext uri="{FF2B5EF4-FFF2-40B4-BE49-F238E27FC236}">
              <a16:creationId xmlns:a16="http://schemas.microsoft.com/office/drawing/2014/main" id="{F34A5E2C-9959-4977-88B7-110B6069E635}"/>
            </a:ext>
          </a:extLst>
        </xdr:cNvPr>
        <xdr:cNvSpPr>
          <a:spLocks noChangeArrowheads="1"/>
        </xdr:cNvSpPr>
      </xdr:nvSpPr>
      <xdr:spPr bwMode="auto">
        <a:xfrm flipH="1">
          <a:off x="3371849" y="9525"/>
          <a:ext cx="5143499" cy="1133476"/>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du Bonus Territoire CTG 2023 </a:t>
          </a:r>
        </a:p>
        <a:p>
          <a:pPr algn="ctr" rtl="0">
            <a:defRPr sz="1000"/>
          </a:pPr>
          <a:r>
            <a:rPr lang="fr-FR" sz="2000" b="0" i="0" baseline="0">
              <a:solidFill>
                <a:srgbClr val="800080"/>
              </a:solidFill>
              <a:effectLst/>
              <a:latin typeface="+mn-lt"/>
              <a:ea typeface="+mn-ea"/>
              <a:cs typeface="+mn-cs"/>
            </a:rPr>
            <a:t>"</a:t>
          </a:r>
          <a:r>
            <a:rPr lang="fr-FR" sz="2000" b="1" i="0" baseline="0">
              <a:solidFill>
                <a:srgbClr val="800080"/>
              </a:solidFill>
              <a:effectLst/>
              <a:latin typeface="+mn-lt"/>
              <a:ea typeface="+mn-ea"/>
              <a:cs typeface="+mn-cs"/>
            </a:rPr>
            <a:t>contrat signé en 2022"</a:t>
          </a:r>
        </a:p>
      </xdr:txBody>
    </xdr:sp>
    <xdr:clientData/>
  </xdr:twoCellAnchor>
  <xdr:twoCellAnchor>
    <xdr:from>
      <xdr:col>0</xdr:col>
      <xdr:colOff>904875</xdr:colOff>
      <xdr:row>15</xdr:row>
      <xdr:rowOff>66675</xdr:rowOff>
    </xdr:from>
    <xdr:to>
      <xdr:col>0</xdr:col>
      <xdr:colOff>1038225</xdr:colOff>
      <xdr:row>15</xdr:row>
      <xdr:rowOff>190500</xdr:rowOff>
    </xdr:to>
    <xdr:sp macro="" textlink="">
      <xdr:nvSpPr>
        <xdr:cNvPr id="2" name="Flèche : bas 1">
          <a:extLst>
            <a:ext uri="{FF2B5EF4-FFF2-40B4-BE49-F238E27FC236}">
              <a16:creationId xmlns:a16="http://schemas.microsoft.com/office/drawing/2014/main" id="{16D3AB41-157F-B9E2-72F0-1BD3B9D49F9B}"/>
            </a:ext>
          </a:extLst>
        </xdr:cNvPr>
        <xdr:cNvSpPr/>
      </xdr:nvSpPr>
      <xdr:spPr>
        <a:xfrm>
          <a:off x="904875" y="324802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1295400</xdr:colOff>
      <xdr:row>15</xdr:row>
      <xdr:rowOff>47625</xdr:rowOff>
    </xdr:from>
    <xdr:to>
      <xdr:col>11</xdr:col>
      <xdr:colOff>1428750</xdr:colOff>
      <xdr:row>15</xdr:row>
      <xdr:rowOff>171450</xdr:rowOff>
    </xdr:to>
    <xdr:sp macro="" textlink="">
      <xdr:nvSpPr>
        <xdr:cNvPr id="8" name="Flèche : bas 7">
          <a:extLst>
            <a:ext uri="{FF2B5EF4-FFF2-40B4-BE49-F238E27FC236}">
              <a16:creationId xmlns:a16="http://schemas.microsoft.com/office/drawing/2014/main" id="{F9F86B26-6D94-4A34-BCF0-18C9241963CB}"/>
            </a:ext>
          </a:extLst>
        </xdr:cNvPr>
        <xdr:cNvSpPr/>
      </xdr:nvSpPr>
      <xdr:spPr>
        <a:xfrm>
          <a:off x="3819525" y="322897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1466850</xdr:colOff>
      <xdr:row>15</xdr:row>
      <xdr:rowOff>57150</xdr:rowOff>
    </xdr:from>
    <xdr:to>
      <xdr:col>13</xdr:col>
      <xdr:colOff>1600200</xdr:colOff>
      <xdr:row>15</xdr:row>
      <xdr:rowOff>180975</xdr:rowOff>
    </xdr:to>
    <xdr:sp macro="" textlink="">
      <xdr:nvSpPr>
        <xdr:cNvPr id="9" name="Flèche : bas 8">
          <a:extLst>
            <a:ext uri="{FF2B5EF4-FFF2-40B4-BE49-F238E27FC236}">
              <a16:creationId xmlns:a16="http://schemas.microsoft.com/office/drawing/2014/main" id="{7518E8C2-C922-48AC-88E8-31F0517AB746}"/>
            </a:ext>
          </a:extLst>
        </xdr:cNvPr>
        <xdr:cNvSpPr/>
      </xdr:nvSpPr>
      <xdr:spPr>
        <a:xfrm>
          <a:off x="6981825"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1295400</xdr:colOff>
      <xdr:row>15</xdr:row>
      <xdr:rowOff>57150</xdr:rowOff>
    </xdr:from>
    <xdr:to>
      <xdr:col>15</xdr:col>
      <xdr:colOff>1428750</xdr:colOff>
      <xdr:row>15</xdr:row>
      <xdr:rowOff>180975</xdr:rowOff>
    </xdr:to>
    <xdr:sp macro="" textlink="">
      <xdr:nvSpPr>
        <xdr:cNvPr id="10" name="Flèche : bas 9">
          <a:extLst>
            <a:ext uri="{FF2B5EF4-FFF2-40B4-BE49-F238E27FC236}">
              <a16:creationId xmlns:a16="http://schemas.microsoft.com/office/drawing/2014/main" id="{40BD8709-4797-424E-92DA-D518A555C9E4}"/>
            </a:ext>
          </a:extLst>
        </xdr:cNvPr>
        <xdr:cNvSpPr/>
      </xdr:nvSpPr>
      <xdr:spPr>
        <a:xfrm>
          <a:off x="10210800"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9525</xdr:colOff>
      <xdr:row>50</xdr:row>
      <xdr:rowOff>390525</xdr:rowOff>
    </xdr:from>
    <xdr:to>
      <xdr:col>15</xdr:col>
      <xdr:colOff>2486024</xdr:colOff>
      <xdr:row>50</xdr:row>
      <xdr:rowOff>2266950</xdr:rowOff>
    </xdr:to>
    <xdr:sp macro="" textlink="">
      <xdr:nvSpPr>
        <xdr:cNvPr id="7" name="Bulle narrative : rectangle à coins arrondis 6">
          <a:extLst>
            <a:ext uri="{FF2B5EF4-FFF2-40B4-BE49-F238E27FC236}">
              <a16:creationId xmlns:a16="http://schemas.microsoft.com/office/drawing/2014/main" id="{19B7E9D7-4B9B-46EE-B254-58C1756E94E1}"/>
            </a:ext>
          </a:extLst>
        </xdr:cNvPr>
        <xdr:cNvSpPr/>
      </xdr:nvSpPr>
      <xdr:spPr>
        <a:xfrm>
          <a:off x="8924925" y="12134850"/>
          <a:ext cx="2476499" cy="1876425"/>
        </a:xfrm>
        <a:prstGeom prst="wedgeRoundRectCallout">
          <a:avLst>
            <a:gd name="adj1" fmla="val 19275"/>
            <a:gd name="adj2" fmla="val -60627"/>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100" b="1" i="0" baseline="0">
              <a:solidFill>
                <a:srgbClr val="800080"/>
              </a:solidFill>
              <a:effectLst/>
              <a:latin typeface="+mn-lt"/>
              <a:ea typeface="+mn-ea"/>
              <a:cs typeface="+mn-cs"/>
            </a:rPr>
            <a:t>Plafond de financement </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rgbClr val="800080"/>
            </a:solidFill>
            <a:effectLst/>
            <a:latin typeface="+mn-lt"/>
            <a:ea typeface="+mn-ea"/>
            <a:cs typeface="+mn-cs"/>
          </a:endParaRPr>
        </a:p>
        <a:p>
          <a:r>
            <a:rPr lang="fr-FR" sz="1050">
              <a:solidFill>
                <a:schemeClr val="dk1"/>
              </a:solidFill>
              <a:effectLst/>
              <a:latin typeface="+mn-lt"/>
              <a:ea typeface="+mn-ea"/>
              <a:cs typeface="+mn-cs"/>
            </a:rPr>
            <a:t>Le </a:t>
          </a:r>
          <a:r>
            <a:rPr lang="fr-FR" sz="1050" b="1">
              <a:solidFill>
                <a:srgbClr val="800080"/>
              </a:solidFill>
              <a:effectLst/>
              <a:latin typeface="+mn-lt"/>
              <a:ea typeface="+mn-ea"/>
              <a:cs typeface="+mn-cs"/>
            </a:rPr>
            <a:t>bonus territoire Ctg est à plafonner </a:t>
          </a:r>
          <a:r>
            <a:rPr lang="fr-FR" sz="1050">
              <a:solidFill>
                <a:schemeClr val="dk1"/>
              </a:solidFill>
              <a:effectLst/>
              <a:latin typeface="+mn-lt"/>
              <a:ea typeface="+mn-ea"/>
              <a:cs typeface="+mn-cs"/>
            </a:rPr>
            <a:t>lorsque la somme des participations familiales et des subventions de fonctionnement sur fonds nationaux (Psu, bonus mixité sociale, bonus inclusion handicap, bonus territoire Ctg …) </a:t>
          </a:r>
          <a:r>
            <a:rPr lang="fr-FR" sz="1050" b="1">
              <a:solidFill>
                <a:srgbClr val="800080"/>
              </a:solidFill>
              <a:effectLst/>
              <a:latin typeface="+mn-lt"/>
              <a:ea typeface="+mn-ea"/>
              <a:cs typeface="+mn-cs"/>
            </a:rPr>
            <a:t>dépasse 90% des charges de l’Eaje</a:t>
          </a:r>
          <a:r>
            <a:rPr lang="fr-FR" sz="1050">
              <a:solidFill>
                <a:schemeClr val="dk1"/>
              </a:solidFill>
              <a:effectLst/>
              <a:latin typeface="+mn-lt"/>
              <a:ea typeface="+mn-ea"/>
              <a:cs typeface="+mn-cs"/>
            </a:rPr>
            <a:t>.</a:t>
          </a:r>
        </a:p>
        <a:p>
          <a:pPr marL="0" indent="0" algn="ctr" rtl="0">
            <a:defRPr sz="1000"/>
          </a:pPr>
          <a:endParaRPr lang="fr-FR" sz="1200" b="1" i="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ctsocia\COMMUN\BOITES%20A%20OUTILS\Bo&#238;te%20&#224;%20outils%20R&#233;forme%20des%20PS\OUTILS%202022\simulation%20par%20territoire\LE%20TAILLAN\VERIFIE%20PAR%20LA%20DCF\EAJE%20LE%20TAIL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33;pertoire%20agent%2013%2012%2021/Pso/Calcul%20pso/test/CALCUL%20EAJE%202023%20AVEC%20BT%20es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Utilisation"/>
      <sheetName val="Sources des données"/>
      <sheetName val="Parametres"/>
      <sheetName val="CalculetteGpComm"/>
      <sheetName val="ListeEquip"/>
      <sheetName val="ListeActionsCej"/>
      <sheetName val="RedressementCEJ"/>
      <sheetName val="ListeFrt_QPV"/>
      <sheetName val="ListeDOM"/>
      <sheetName val="geolissage"/>
      <sheetName val="TCD_RecapTerrit"/>
      <sheetName val="TCD_EquipGeoliss"/>
      <sheetName val="OffreExistanteDvpt"/>
      <sheetName val="RecapTerritoire"/>
    </sheetNames>
    <sheetDataSet>
      <sheetData sheetId="0"/>
      <sheetData sheetId="1" refreshError="1"/>
      <sheetData sheetId="2"/>
      <sheetData sheetId="3" refreshError="1"/>
      <sheetData sheetId="4">
        <row r="4">
          <cell r="B4" t="str">
            <v>Zone à alimenter à partir de l'export de la table SAS EQUIP_EAJE</v>
          </cell>
        </row>
        <row r="5">
          <cell r="B5" t="str">
            <v>Zone de saisie manuelle</v>
          </cell>
        </row>
        <row r="6">
          <cell r="B6" t="str">
            <v>Zone calculée  à partir de l'onglet ListesActionsCej - ne pas modifier</v>
          </cell>
        </row>
        <row r="7">
          <cell r="B7" t="str">
            <v>Numéro dossier AFC</v>
          </cell>
        </row>
        <row r="8">
          <cell r="B8" t="str">
            <v>57271-1216</v>
          </cell>
        </row>
        <row r="9">
          <cell r="B9" t="str">
            <v>57135-937</v>
          </cell>
        </row>
        <row r="10">
          <cell r="B10" t="str">
            <v>57610-715</v>
          </cell>
        </row>
        <row r="11">
          <cell r="B11" t="str">
            <v>54191-200</v>
          </cell>
        </row>
        <row r="12">
          <cell r="B12" t="str">
            <v>60401-849</v>
          </cell>
        </row>
        <row r="13">
          <cell r="B13" t="str">
            <v>1127-849</v>
          </cell>
        </row>
        <row r="14">
          <cell r="B14" t="str">
            <v>1128-849</v>
          </cell>
        </row>
        <row r="15">
          <cell r="B15" t="str">
            <v>1129-849</v>
          </cell>
        </row>
        <row r="16">
          <cell r="B16" t="str">
            <v>1131-849</v>
          </cell>
        </row>
        <row r="17">
          <cell r="B17" t="str">
            <v>1135-849</v>
          </cell>
        </row>
        <row r="18">
          <cell r="B18" t="str">
            <v>231-180</v>
          </cell>
        </row>
        <row r="19">
          <cell r="B19" t="str">
            <v>232-180</v>
          </cell>
        </row>
        <row r="20">
          <cell r="B20" t="str">
            <v>1140-849</v>
          </cell>
        </row>
        <row r="21">
          <cell r="B21" t="str">
            <v>1141-849</v>
          </cell>
        </row>
        <row r="22">
          <cell r="B22" t="str">
            <v>1308-921</v>
          </cell>
        </row>
        <row r="23">
          <cell r="B23" t="str">
            <v>1304-921</v>
          </cell>
        </row>
        <row r="24">
          <cell r="B24" t="str">
            <v>1305-921</v>
          </cell>
        </row>
        <row r="25">
          <cell r="B25" t="str">
            <v>1142-849</v>
          </cell>
        </row>
        <row r="26">
          <cell r="B26" t="str">
            <v>1143-849</v>
          </cell>
        </row>
        <row r="27">
          <cell r="B27" t="str">
            <v>1306-921</v>
          </cell>
        </row>
        <row r="28">
          <cell r="B28" t="str">
            <v>1145-849</v>
          </cell>
        </row>
        <row r="29">
          <cell r="B29" t="str">
            <v>1146-849</v>
          </cell>
        </row>
        <row r="30">
          <cell r="B30" t="str">
            <v>1307-921</v>
          </cell>
        </row>
        <row r="31">
          <cell r="B31" t="str">
            <v>1147-849</v>
          </cell>
        </row>
        <row r="32">
          <cell r="B32" t="str">
            <v>1148-849</v>
          </cell>
        </row>
        <row r="33">
          <cell r="B33" t="str">
            <v>1149-849</v>
          </cell>
        </row>
        <row r="34">
          <cell r="B34" t="str">
            <v>1150-849</v>
          </cell>
        </row>
        <row r="35">
          <cell r="B35" t="str">
            <v>1152-849</v>
          </cell>
        </row>
        <row r="36">
          <cell r="B36" t="str">
            <v>1153-849</v>
          </cell>
        </row>
        <row r="37">
          <cell r="B37" t="str">
            <v>1583-1048</v>
          </cell>
        </row>
        <row r="38">
          <cell r="B38" t="str">
            <v>1154-849</v>
          </cell>
        </row>
        <row r="39">
          <cell r="B39" t="str">
            <v>2443-1417</v>
          </cell>
        </row>
        <row r="40">
          <cell r="B40" t="str">
            <v>1086-820</v>
          </cell>
        </row>
        <row r="41">
          <cell r="B41" t="str">
            <v>1932-1209</v>
          </cell>
        </row>
        <row r="42">
          <cell r="B42" t="str">
            <v>1315-927</v>
          </cell>
        </row>
        <row r="43">
          <cell r="B43" t="str">
            <v>2517-1472</v>
          </cell>
        </row>
        <row r="44">
          <cell r="B44" t="str">
            <v>1637-1060</v>
          </cell>
        </row>
        <row r="45">
          <cell r="B45" t="str">
            <v>2518-1472</v>
          </cell>
        </row>
        <row r="46">
          <cell r="B46" t="str">
            <v>2519-1472</v>
          </cell>
        </row>
        <row r="47">
          <cell r="B47" t="str">
            <v>2520-1472</v>
          </cell>
        </row>
        <row r="48">
          <cell r="B48" t="str">
            <v>62-57</v>
          </cell>
        </row>
        <row r="49">
          <cell r="B49" t="str">
            <v>2521-1472</v>
          </cell>
        </row>
        <row r="50">
          <cell r="B50" t="str">
            <v>88-57</v>
          </cell>
        </row>
        <row r="51">
          <cell r="B51" t="str">
            <v>1650-1069</v>
          </cell>
        </row>
        <row r="52">
          <cell r="B52" t="str">
            <v>9763-5258</v>
          </cell>
        </row>
        <row r="53">
          <cell r="B53" t="str">
            <v>9764-5258</v>
          </cell>
        </row>
        <row r="54">
          <cell r="B54" t="str">
            <v>9765-5258</v>
          </cell>
        </row>
        <row r="55">
          <cell r="B55" t="str">
            <v>1491-1001</v>
          </cell>
        </row>
        <row r="56">
          <cell r="B56" t="str">
            <v>1494-1001</v>
          </cell>
        </row>
        <row r="57">
          <cell r="B57" t="str">
            <v>1781-1128</v>
          </cell>
        </row>
        <row r="58">
          <cell r="B58" t="str">
            <v>883-703</v>
          </cell>
        </row>
        <row r="59">
          <cell r="B59" t="str">
            <v>1487-1000</v>
          </cell>
        </row>
        <row r="60">
          <cell r="B60" t="str">
            <v>1076-816</v>
          </cell>
        </row>
        <row r="61">
          <cell r="B61" t="str">
            <v>894-714</v>
          </cell>
        </row>
        <row r="62">
          <cell r="B62" t="str">
            <v>4-4</v>
          </cell>
        </row>
        <row r="63">
          <cell r="B63" t="str">
            <v>5-4</v>
          </cell>
        </row>
        <row r="64">
          <cell r="B64" t="str">
            <v>1510-1014</v>
          </cell>
        </row>
        <row r="65">
          <cell r="B65" t="str">
            <v>1923-1203</v>
          </cell>
        </row>
        <row r="66">
          <cell r="B66" t="str">
            <v>1496-1003</v>
          </cell>
        </row>
        <row r="67">
          <cell r="B67" t="str">
            <v>901-709</v>
          </cell>
        </row>
        <row r="68">
          <cell r="B68" t="str">
            <v>1489-709</v>
          </cell>
        </row>
        <row r="69">
          <cell r="B69" t="str">
            <v>887-707</v>
          </cell>
        </row>
        <row r="70">
          <cell r="B70" t="str">
            <v>7075-3158</v>
          </cell>
        </row>
        <row r="71">
          <cell r="B71" t="str">
            <v>5561-3158</v>
          </cell>
        </row>
        <row r="72">
          <cell r="B72" t="str">
            <v>1492-1001</v>
          </cell>
        </row>
        <row r="73">
          <cell r="B73" t="str">
            <v>903-722</v>
          </cell>
        </row>
        <row r="74">
          <cell r="B74" t="str">
            <v>1075-815</v>
          </cell>
        </row>
        <row r="75">
          <cell r="B75" t="str">
            <v>1309-922</v>
          </cell>
        </row>
        <row r="76">
          <cell r="B76" t="str">
            <v>9767-5259</v>
          </cell>
        </row>
        <row r="77">
          <cell r="B77" t="str">
            <v>4130-2323</v>
          </cell>
        </row>
        <row r="78">
          <cell r="B78" t="str">
            <v>1087-820</v>
          </cell>
        </row>
        <row r="79">
          <cell r="B79" t="str">
            <v>1503-1008</v>
          </cell>
        </row>
        <row r="80">
          <cell r="B80" t="str">
            <v>1950-1216</v>
          </cell>
        </row>
        <row r="81">
          <cell r="B81" t="str">
            <v>237-183</v>
          </cell>
        </row>
        <row r="82">
          <cell r="B82" t="str">
            <v>891-711</v>
          </cell>
        </row>
        <row r="83">
          <cell r="B83" t="str">
            <v>1482-998</v>
          </cell>
        </row>
        <row r="84">
          <cell r="B84" t="str">
            <v>1311-924</v>
          </cell>
        </row>
        <row r="85">
          <cell r="B85" t="str">
            <v>1097-826</v>
          </cell>
        </row>
        <row r="86">
          <cell r="B86" t="str">
            <v>3270-1859</v>
          </cell>
        </row>
        <row r="87">
          <cell r="B87" t="str">
            <v>9229-1877</v>
          </cell>
        </row>
        <row r="88">
          <cell r="B88" t="str">
            <v>6346-3583</v>
          </cell>
        </row>
        <row r="89">
          <cell r="B89" t="str">
            <v>885-705</v>
          </cell>
        </row>
        <row r="90">
          <cell r="B90" t="str">
            <v>171-130</v>
          </cell>
        </row>
        <row r="91">
          <cell r="B91" t="str">
            <v>904-702</v>
          </cell>
        </row>
        <row r="92">
          <cell r="B92" t="str">
            <v>1866-1160</v>
          </cell>
        </row>
        <row r="93">
          <cell r="B93" t="str">
            <v>1561-1041</v>
          </cell>
        </row>
        <row r="94">
          <cell r="B94" t="str">
            <v>941-741</v>
          </cell>
        </row>
        <row r="95">
          <cell r="B95" t="str">
            <v>1939-1211</v>
          </cell>
        </row>
        <row r="96">
          <cell r="B96" t="str">
            <v>1593-1052</v>
          </cell>
        </row>
        <row r="97">
          <cell r="B97" t="str">
            <v>1132-849</v>
          </cell>
        </row>
        <row r="98">
          <cell r="B98" t="str">
            <v>1310-923</v>
          </cell>
        </row>
        <row r="99">
          <cell r="B99" t="str">
            <v>1139-849</v>
          </cell>
        </row>
        <row r="100">
          <cell r="B100" t="str">
            <v>1151-849</v>
          </cell>
        </row>
        <row r="101">
          <cell r="B101" t="str">
            <v>1085-57</v>
          </cell>
        </row>
        <row r="102">
          <cell r="B102" t="str">
            <v>1270-902</v>
          </cell>
        </row>
        <row r="103">
          <cell r="B103" t="str">
            <v>1755-1108</v>
          </cell>
        </row>
        <row r="104">
          <cell r="B104" t="str">
            <v>2442-1417</v>
          </cell>
        </row>
        <row r="105">
          <cell r="B105" t="str">
            <v>906-723</v>
          </cell>
        </row>
        <row r="106">
          <cell r="B106" t="str">
            <v>2465-1429</v>
          </cell>
        </row>
        <row r="107">
          <cell r="B107" t="str">
            <v>2284-1368</v>
          </cell>
        </row>
        <row r="108">
          <cell r="B108" t="str">
            <v>1088-820</v>
          </cell>
        </row>
        <row r="109">
          <cell r="B109" t="str">
            <v>1927-1206</v>
          </cell>
        </row>
        <row r="110">
          <cell r="B110" t="str">
            <v>2444-1417</v>
          </cell>
        </row>
        <row r="111">
          <cell r="B111" t="str">
            <v>1493-1001</v>
          </cell>
        </row>
        <row r="112">
          <cell r="B112" t="str">
            <v>1890-1172</v>
          </cell>
        </row>
        <row r="113">
          <cell r="B113" t="str">
            <v>1272-902</v>
          </cell>
        </row>
        <row r="114">
          <cell r="B114" t="str">
            <v>1753-1107</v>
          </cell>
        </row>
        <row r="115">
          <cell r="B115" t="str">
            <v>1091-822</v>
          </cell>
        </row>
        <row r="116">
          <cell r="B116" t="str">
            <v>900-720</v>
          </cell>
        </row>
        <row r="117">
          <cell r="B117" t="str">
            <v>1808-1141</v>
          </cell>
        </row>
        <row r="118">
          <cell r="B118" t="str">
            <v>1809-1141</v>
          </cell>
        </row>
        <row r="119">
          <cell r="B119" t="str">
            <v>1810-1141</v>
          </cell>
        </row>
        <row r="120">
          <cell r="B120" t="str">
            <v>2522-1472</v>
          </cell>
        </row>
        <row r="121">
          <cell r="B121" t="str">
            <v>8927-4860</v>
          </cell>
        </row>
        <row r="122">
          <cell r="B122" t="str">
            <v>902-721</v>
          </cell>
        </row>
        <row r="123">
          <cell r="B123" t="str">
            <v>1488-1000</v>
          </cell>
        </row>
        <row r="124">
          <cell r="B124" t="str">
            <v>1832-1148</v>
          </cell>
        </row>
        <row r="125">
          <cell r="B125" t="str">
            <v>1155-849</v>
          </cell>
        </row>
        <row r="126">
          <cell r="B126" t="str">
            <v>882-702</v>
          </cell>
        </row>
        <row r="127">
          <cell r="B127" t="str">
            <v>8928-4860</v>
          </cell>
        </row>
        <row r="128">
          <cell r="B128" t="str">
            <v>890-710</v>
          </cell>
        </row>
        <row r="129">
          <cell r="B129" t="str">
            <v>3304-1877</v>
          </cell>
        </row>
        <row r="130">
          <cell r="B130" t="str">
            <v>886-706</v>
          </cell>
        </row>
        <row r="131">
          <cell r="B131" t="str">
            <v>9896-5335</v>
          </cell>
        </row>
        <row r="132">
          <cell r="B132" t="str">
            <v>5948-709</v>
          </cell>
        </row>
        <row r="133">
          <cell r="B133" t="str">
            <v>1271-902</v>
          </cell>
        </row>
        <row r="134">
          <cell r="B134" t="str">
            <v>1486-717</v>
          </cell>
        </row>
        <row r="135">
          <cell r="B135" t="str">
            <v>5651-3219</v>
          </cell>
        </row>
        <row r="136">
          <cell r="B136" t="str">
            <v>1157-849</v>
          </cell>
        </row>
        <row r="137">
          <cell r="B137" t="str">
            <v>9882-5329</v>
          </cell>
        </row>
        <row r="138">
          <cell r="B138" t="str">
            <v>889-709</v>
          </cell>
        </row>
        <row r="139">
          <cell r="B139" t="str">
            <v>1269-902</v>
          </cell>
        </row>
        <row r="140">
          <cell r="B140" t="str">
            <v>1605-1057</v>
          </cell>
        </row>
        <row r="141">
          <cell r="B141" t="str">
            <v>1607-1057</v>
          </cell>
        </row>
        <row r="142">
          <cell r="B142" t="str">
            <v>1608-1057</v>
          </cell>
        </row>
        <row r="143">
          <cell r="B143" t="str">
            <v>1606-1057</v>
          </cell>
        </row>
        <row r="144">
          <cell r="B144" t="str">
            <v>1130-849</v>
          </cell>
        </row>
        <row r="145">
          <cell r="B145" t="str">
            <v>3122-709</v>
          </cell>
        </row>
        <row r="146">
          <cell r="B146" t="str">
            <v>1104-831</v>
          </cell>
        </row>
        <row r="147">
          <cell r="B147" t="str">
            <v>1137-849</v>
          </cell>
        </row>
        <row r="148">
          <cell r="B148" t="str">
            <v>1138-849</v>
          </cell>
        </row>
        <row r="149">
          <cell r="B149" t="str">
            <v>2523-1472</v>
          </cell>
        </row>
        <row r="150">
          <cell r="B150" t="str">
            <v>942-742</v>
          </cell>
        </row>
        <row r="151">
          <cell r="B151" t="str">
            <v>1767-1118</v>
          </cell>
        </row>
        <row r="152">
          <cell r="B152" t="str">
            <v>1949-1216</v>
          </cell>
        </row>
        <row r="153">
          <cell r="B153" t="str">
            <v>1833-1149</v>
          </cell>
        </row>
        <row r="154">
          <cell r="B154" t="str">
            <v>2285-361</v>
          </cell>
        </row>
        <row r="155">
          <cell r="B155" t="str">
            <v>1754-1107</v>
          </cell>
        </row>
        <row r="156">
          <cell r="B156" t="str">
            <v>1089-820</v>
          </cell>
        </row>
        <row r="157">
          <cell r="B157" t="str">
            <v>991-712</v>
          </cell>
        </row>
        <row r="158">
          <cell r="B158" t="str">
            <v>990-712</v>
          </cell>
        </row>
        <row r="159">
          <cell r="B159" t="str">
            <v>989-712</v>
          </cell>
        </row>
        <row r="160">
          <cell r="B160" t="str">
            <v>892-712</v>
          </cell>
        </row>
        <row r="161">
          <cell r="B161" t="str">
            <v>988-712</v>
          </cell>
        </row>
        <row r="162">
          <cell r="B162" t="str">
            <v>987-712</v>
          </cell>
        </row>
        <row r="163">
          <cell r="B163" t="str">
            <v>943-743</v>
          </cell>
        </row>
        <row r="164">
          <cell r="B164" t="str">
            <v>1609-1057</v>
          </cell>
        </row>
        <row r="165">
          <cell r="B165" t="str">
            <v>1928-1206</v>
          </cell>
        </row>
        <row r="166">
          <cell r="B166" t="str">
            <v>1160-849</v>
          </cell>
        </row>
        <row r="167">
          <cell r="B167" t="str">
            <v>1161-849</v>
          </cell>
        </row>
        <row r="168">
          <cell r="B168" t="str">
            <v>2819-1429</v>
          </cell>
        </row>
        <row r="169">
          <cell r="B169" t="str">
            <v>8925-4860</v>
          </cell>
        </row>
        <row r="170">
          <cell r="B170" t="str">
            <v>1782-1129</v>
          </cell>
        </row>
        <row r="171">
          <cell r="B171" t="str">
            <v>3326-1877</v>
          </cell>
        </row>
        <row r="172">
          <cell r="B172" t="str">
            <v>1481-998</v>
          </cell>
        </row>
        <row r="173">
          <cell r="B173" t="str">
            <v>1096-826</v>
          </cell>
        </row>
        <row r="174">
          <cell r="B174" t="str">
            <v>2302-200</v>
          </cell>
        </row>
        <row r="175">
          <cell r="B175" t="str">
            <v>1653-200</v>
          </cell>
        </row>
        <row r="176">
          <cell r="B176" t="str">
            <v>2188-1344</v>
          </cell>
        </row>
        <row r="177">
          <cell r="B177" t="str">
            <v>1084-820</v>
          </cell>
        </row>
        <row r="178">
          <cell r="B178" t="str">
            <v>1647-1066</v>
          </cell>
        </row>
        <row r="179">
          <cell r="B179" t="str">
            <v>944-743</v>
          </cell>
        </row>
        <row r="180">
          <cell r="B180" t="str">
            <v>992-712</v>
          </cell>
        </row>
        <row r="181">
          <cell r="B181" t="str">
            <v>907-702</v>
          </cell>
        </row>
        <row r="182">
          <cell r="B182" t="str">
            <v>1654-200</v>
          </cell>
        </row>
        <row r="183">
          <cell r="B183" t="str">
            <v>1655-200</v>
          </cell>
        </row>
        <row r="184">
          <cell r="B184" t="str">
            <v>1301-918</v>
          </cell>
        </row>
        <row r="185">
          <cell r="B185" t="str">
            <v>1676-1082</v>
          </cell>
        </row>
        <row r="186">
          <cell r="B186" t="str">
            <v>1480-998</v>
          </cell>
        </row>
        <row r="187">
          <cell r="B187" t="str">
            <v>1944-709</v>
          </cell>
        </row>
        <row r="188">
          <cell r="B188" t="str">
            <v>2462-1001</v>
          </cell>
        </row>
        <row r="189">
          <cell r="B189" t="str">
            <v>8926-4860</v>
          </cell>
        </row>
        <row r="190">
          <cell r="B190" t="str">
            <v>1005-719</v>
          </cell>
        </row>
        <row r="191">
          <cell r="B191" t="str">
            <v>1103-830</v>
          </cell>
        </row>
        <row r="192">
          <cell r="B192" t="str">
            <v>899-719</v>
          </cell>
        </row>
        <row r="193">
          <cell r="B193" t="str">
            <v>994-719</v>
          </cell>
        </row>
        <row r="194">
          <cell r="B194" t="str">
            <v>1108-830</v>
          </cell>
        </row>
        <row r="195">
          <cell r="B195" t="str">
            <v>1110-830</v>
          </cell>
        </row>
        <row r="196">
          <cell r="B196" t="str">
            <v>1004-719</v>
          </cell>
        </row>
        <row r="197">
          <cell r="B197" t="str">
            <v>1006-719</v>
          </cell>
        </row>
        <row r="198">
          <cell r="B198" t="str">
            <v>1252-878</v>
          </cell>
        </row>
        <row r="199">
          <cell r="B199" t="str">
            <v>1261-878</v>
          </cell>
        </row>
        <row r="200">
          <cell r="B200" t="str">
            <v>1268-878</v>
          </cell>
        </row>
        <row r="201">
          <cell r="B201" t="str">
            <v>1768-1118</v>
          </cell>
        </row>
        <row r="202">
          <cell r="B202" t="str">
            <v>1933-921</v>
          </cell>
        </row>
        <row r="203">
          <cell r="B203" t="str">
            <v>3272-1859</v>
          </cell>
        </row>
        <row r="204">
          <cell r="B204" t="str">
            <v>1891-1172</v>
          </cell>
        </row>
        <row r="205">
          <cell r="B205" t="str">
            <v>1954-1219</v>
          </cell>
        </row>
        <row r="206">
          <cell r="B206" t="str">
            <v>1955-1219</v>
          </cell>
        </row>
        <row r="207">
          <cell r="B207" t="str">
            <v>1953-1219</v>
          </cell>
        </row>
        <row r="208">
          <cell r="B208" t="str">
            <v>3266-1427</v>
          </cell>
        </row>
        <row r="209">
          <cell r="B209" t="str">
            <v>3254-1427</v>
          </cell>
        </row>
        <row r="210">
          <cell r="B210" t="str">
            <v>3265-1427</v>
          </cell>
        </row>
        <row r="211">
          <cell r="B211" t="str">
            <v>7008-1066</v>
          </cell>
        </row>
        <row r="212">
          <cell r="B212" t="str">
            <v>7009-1066</v>
          </cell>
        </row>
        <row r="213">
          <cell r="B213" t="str">
            <v>7010-1066</v>
          </cell>
        </row>
        <row r="214">
          <cell r="B214" t="str">
            <v>10386-1005</v>
          </cell>
        </row>
        <row r="215">
          <cell r="B215" t="str">
            <v>11672-1756</v>
          </cell>
        </row>
        <row r="216">
          <cell r="B216" t="str">
            <v>11674-2683</v>
          </cell>
        </row>
        <row r="217">
          <cell r="B217" t="str">
            <v>13001-6574</v>
          </cell>
        </row>
        <row r="218">
          <cell r="B218" t="str">
            <v>14308-200</v>
          </cell>
        </row>
        <row r="219">
          <cell r="B219" t="str">
            <v>14704-709</v>
          </cell>
        </row>
        <row r="220">
          <cell r="B220" t="str">
            <v>14866-7927</v>
          </cell>
        </row>
        <row r="221">
          <cell r="B221" t="str">
            <v>14991-849</v>
          </cell>
        </row>
        <row r="222">
          <cell r="B222" t="str">
            <v>15388-361</v>
          </cell>
        </row>
        <row r="223">
          <cell r="B223" t="str">
            <v>15300-998</v>
          </cell>
        </row>
        <row r="224">
          <cell r="B224" t="str">
            <v>15782-200</v>
          </cell>
        </row>
        <row r="225">
          <cell r="B225" t="str">
            <v>15935-1162</v>
          </cell>
        </row>
        <row r="226">
          <cell r="B226" t="str">
            <v>16185-878</v>
          </cell>
        </row>
        <row r="227">
          <cell r="B227" t="str">
            <v>20764-13847</v>
          </cell>
        </row>
        <row r="228">
          <cell r="B228" t="str">
            <v>20765-13847</v>
          </cell>
        </row>
        <row r="229">
          <cell r="B229" t="str">
            <v>20766-13847</v>
          </cell>
        </row>
        <row r="230">
          <cell r="B230" t="str">
            <v>20767-13847</v>
          </cell>
        </row>
        <row r="231">
          <cell r="B231" t="str">
            <v>20768-13847</v>
          </cell>
        </row>
        <row r="232">
          <cell r="B232" t="str">
            <v>16452-1344</v>
          </cell>
        </row>
        <row r="233">
          <cell r="B233" t="str">
            <v>16509-1756</v>
          </cell>
        </row>
        <row r="234">
          <cell r="B234" t="str">
            <v>16510-1756</v>
          </cell>
        </row>
        <row r="235">
          <cell r="B235" t="str">
            <v>16553-9503</v>
          </cell>
        </row>
        <row r="236">
          <cell r="B236" t="str">
            <v>17230-3219</v>
          </cell>
        </row>
        <row r="237">
          <cell r="B237" t="str">
            <v>17214-10185</v>
          </cell>
        </row>
        <row r="238">
          <cell r="B238" t="str">
            <v>16946-1172</v>
          </cell>
        </row>
        <row r="239">
          <cell r="B239" t="str">
            <v>17116-849</v>
          </cell>
        </row>
        <row r="240">
          <cell r="B240" t="str">
            <v>17176-849</v>
          </cell>
        </row>
        <row r="241">
          <cell r="B241" t="str">
            <v>17833-820</v>
          </cell>
        </row>
        <row r="242">
          <cell r="B242" t="str">
            <v>18859-11955</v>
          </cell>
        </row>
        <row r="243">
          <cell r="B243" t="str">
            <v>21450-14501</v>
          </cell>
        </row>
        <row r="244">
          <cell r="B244" t="str">
            <v>21451-14501</v>
          </cell>
        </row>
        <row r="245">
          <cell r="B245" t="str">
            <v>21452-14501</v>
          </cell>
        </row>
        <row r="246">
          <cell r="B246" t="str">
            <v>21453-14501</v>
          </cell>
        </row>
        <row r="247">
          <cell r="B247" t="str">
            <v>21454-14501</v>
          </cell>
        </row>
        <row r="248">
          <cell r="B248" t="str">
            <v>17602-200</v>
          </cell>
        </row>
        <row r="249">
          <cell r="B249" t="str">
            <v>19641-12729</v>
          </cell>
        </row>
        <row r="250">
          <cell r="B250" t="str">
            <v>19642-12729</v>
          </cell>
        </row>
        <row r="251">
          <cell r="B251" t="str">
            <v>19643-12729</v>
          </cell>
        </row>
        <row r="252">
          <cell r="B252" t="str">
            <v>19929-719</v>
          </cell>
        </row>
        <row r="253">
          <cell r="B253" t="str">
            <v>20232-1219</v>
          </cell>
        </row>
        <row r="254">
          <cell r="B254" t="str">
            <v>29979-849</v>
          </cell>
        </row>
        <row r="255">
          <cell r="B255" t="str">
            <v>23684-1066</v>
          </cell>
        </row>
        <row r="256">
          <cell r="B256" t="str">
            <v>23685-1066</v>
          </cell>
        </row>
        <row r="257">
          <cell r="B257" t="str">
            <v>27531-200</v>
          </cell>
        </row>
        <row r="258">
          <cell r="B258" t="str">
            <v>28159-707</v>
          </cell>
        </row>
        <row r="259">
          <cell r="B259" t="str">
            <v>26725-1066</v>
          </cell>
        </row>
        <row r="260">
          <cell r="B260" t="str">
            <v>42807-26031</v>
          </cell>
        </row>
        <row r="261">
          <cell r="B261" t="str">
            <v>39526-26031</v>
          </cell>
        </row>
        <row r="262">
          <cell r="B262" t="str">
            <v>42808-26031</v>
          </cell>
        </row>
        <row r="263">
          <cell r="B263" t="str">
            <v>34469-361</v>
          </cell>
        </row>
        <row r="264">
          <cell r="B264" t="str">
            <v>34485-1344</v>
          </cell>
        </row>
        <row r="265">
          <cell r="B265" t="str">
            <v>45176-200</v>
          </cell>
        </row>
        <row r="266">
          <cell r="B266" t="str">
            <v>40552-200</v>
          </cell>
        </row>
        <row r="267">
          <cell r="B267" t="str">
            <v>41238-26593</v>
          </cell>
        </row>
        <row r="268">
          <cell r="B268" t="str">
            <v>52204-7960</v>
          </cell>
        </row>
        <row r="269">
          <cell r="B269" t="str">
            <v>52384-361</v>
          </cell>
        </row>
        <row r="270">
          <cell r="B270" t="str">
            <v>59030-30306</v>
          </cell>
        </row>
        <row r="271">
          <cell r="B271" t="str">
            <v>1057-30306</v>
          </cell>
        </row>
        <row r="272">
          <cell r="B272" t="str">
            <v>56153-200</v>
          </cell>
        </row>
        <row r="273">
          <cell r="B273" t="str">
            <v>54259-29700</v>
          </cell>
        </row>
        <row r="274">
          <cell r="B274" t="str">
            <v>58837-361</v>
          </cell>
        </row>
        <row r="275">
          <cell r="B275" t="str">
            <v>58838-361</v>
          </cell>
        </row>
        <row r="276">
          <cell r="B276" t="str">
            <v>56990-200</v>
          </cell>
        </row>
        <row r="277">
          <cell r="B277" t="str">
            <v>884-704</v>
          </cell>
        </row>
        <row r="278">
          <cell r="B278" t="str">
            <v>59995-200</v>
          </cell>
        </row>
        <row r="279">
          <cell r="B279" t="str">
            <v>5045-29825</v>
          </cell>
        </row>
        <row r="280">
          <cell r="B280" t="str">
            <v>5047-29825</v>
          </cell>
        </row>
        <row r="281">
          <cell r="B281" t="str">
            <v>60088-30727</v>
          </cell>
        </row>
        <row r="282">
          <cell r="B282" t="str">
            <v>5048-29825</v>
          </cell>
        </row>
        <row r="283">
          <cell r="B283" t="str">
            <v>5046-29825</v>
          </cell>
        </row>
        <row r="284">
          <cell r="B284" t="str">
            <v>5044-29825</v>
          </cell>
        </row>
      </sheetData>
      <sheetData sheetId="5">
        <row r="8">
          <cell r="K8">
            <v>38751.74</v>
          </cell>
          <cell r="T8">
            <v>0</v>
          </cell>
        </row>
        <row r="9">
          <cell r="K9">
            <v>29570.94</v>
          </cell>
          <cell r="T9">
            <v>0</v>
          </cell>
        </row>
        <row r="10">
          <cell r="K10">
            <v>68005.09</v>
          </cell>
          <cell r="T10">
            <v>0</v>
          </cell>
        </row>
        <row r="11">
          <cell r="K11">
            <v>42930.77</v>
          </cell>
          <cell r="T11">
            <v>0</v>
          </cell>
        </row>
        <row r="12">
          <cell r="K12">
            <v>43158.58</v>
          </cell>
          <cell r="T12">
            <v>0</v>
          </cell>
        </row>
        <row r="13">
          <cell r="K13">
            <v>34584.31</v>
          </cell>
          <cell r="T13">
            <v>0</v>
          </cell>
        </row>
        <row r="14">
          <cell r="K14">
            <v>54200.12</v>
          </cell>
          <cell r="T14">
            <v>0</v>
          </cell>
        </row>
        <row r="15">
          <cell r="K15">
            <v>31951.65</v>
          </cell>
          <cell r="T15">
            <v>0</v>
          </cell>
        </row>
        <row r="16">
          <cell r="K16">
            <v>111913.74</v>
          </cell>
          <cell r="T16">
            <v>0</v>
          </cell>
        </row>
        <row r="17">
          <cell r="K17">
            <v>22279.5</v>
          </cell>
          <cell r="T17">
            <v>0</v>
          </cell>
        </row>
        <row r="18">
          <cell r="K18">
            <v>29843.53</v>
          </cell>
          <cell r="T18">
            <v>0</v>
          </cell>
        </row>
        <row r="19">
          <cell r="K19">
            <v>21390.65</v>
          </cell>
          <cell r="T19">
            <v>0</v>
          </cell>
        </row>
        <row r="20">
          <cell r="K20">
            <v>16946.91</v>
          </cell>
          <cell r="T20">
            <v>0</v>
          </cell>
        </row>
        <row r="21">
          <cell r="K21">
            <v>97677.43</v>
          </cell>
          <cell r="T21">
            <v>0</v>
          </cell>
        </row>
        <row r="22">
          <cell r="K22">
            <v>59326.98</v>
          </cell>
          <cell r="T22">
            <v>0</v>
          </cell>
        </row>
        <row r="23">
          <cell r="K23">
            <v>36977.93</v>
          </cell>
          <cell r="T23">
            <v>0</v>
          </cell>
        </row>
        <row r="24">
          <cell r="K24">
            <v>144433.97</v>
          </cell>
          <cell r="T24">
            <v>0</v>
          </cell>
        </row>
        <row r="25">
          <cell r="K25">
            <v>42374.85</v>
          </cell>
          <cell r="T25">
            <v>0</v>
          </cell>
        </row>
        <row r="26">
          <cell r="K26">
            <v>69886.289999999994</v>
          </cell>
          <cell r="T26">
            <v>0</v>
          </cell>
        </row>
        <row r="27">
          <cell r="K27">
            <v>33752.050000000003</v>
          </cell>
          <cell r="T27">
            <v>0</v>
          </cell>
        </row>
        <row r="28">
          <cell r="K28">
            <v>37446.17</v>
          </cell>
          <cell r="T28">
            <v>0</v>
          </cell>
        </row>
        <row r="29">
          <cell r="K29">
            <v>7906.39</v>
          </cell>
          <cell r="T29">
            <v>0</v>
          </cell>
        </row>
        <row r="30">
          <cell r="K30">
            <v>26782.81</v>
          </cell>
          <cell r="T30">
            <v>0</v>
          </cell>
        </row>
        <row r="31">
          <cell r="K31">
            <v>33190.78</v>
          </cell>
          <cell r="T31">
            <v>0</v>
          </cell>
        </row>
        <row r="32">
          <cell r="K32">
            <v>58018.14</v>
          </cell>
          <cell r="T32">
            <v>0</v>
          </cell>
        </row>
        <row r="33">
          <cell r="K33">
            <v>59162.66</v>
          </cell>
          <cell r="T33">
            <v>0</v>
          </cell>
        </row>
        <row r="34">
          <cell r="K34">
            <v>51007.43</v>
          </cell>
          <cell r="T34">
            <v>0</v>
          </cell>
        </row>
        <row r="35">
          <cell r="K35">
            <v>58774.239999999998</v>
          </cell>
          <cell r="T35">
            <v>0</v>
          </cell>
        </row>
        <row r="36">
          <cell r="K36">
            <v>102722.9</v>
          </cell>
          <cell r="T36">
            <v>0</v>
          </cell>
        </row>
        <row r="37">
          <cell r="K37">
            <v>31235.13</v>
          </cell>
          <cell r="T37">
            <v>0</v>
          </cell>
        </row>
        <row r="38">
          <cell r="K38">
            <v>32024.63</v>
          </cell>
          <cell r="T38">
            <v>0</v>
          </cell>
        </row>
        <row r="39">
          <cell r="K39">
            <v>25353.81</v>
          </cell>
          <cell r="T39">
            <v>0</v>
          </cell>
        </row>
        <row r="40">
          <cell r="K40">
            <v>923.91</v>
          </cell>
          <cell r="T40">
            <v>0</v>
          </cell>
        </row>
        <row r="41">
          <cell r="K41">
            <v>95739.59</v>
          </cell>
          <cell r="T41">
            <v>0</v>
          </cell>
        </row>
        <row r="42">
          <cell r="K42">
            <v>21305.14</v>
          </cell>
          <cell r="T42">
            <v>0</v>
          </cell>
        </row>
        <row r="43">
          <cell r="K43">
            <v>167332.17000000001</v>
          </cell>
          <cell r="T43">
            <v>0</v>
          </cell>
        </row>
        <row r="44">
          <cell r="K44">
            <v>53560.35</v>
          </cell>
          <cell r="T44">
            <v>0</v>
          </cell>
        </row>
        <row r="45">
          <cell r="K45">
            <v>15873.83</v>
          </cell>
          <cell r="T45">
            <v>0</v>
          </cell>
        </row>
        <row r="46">
          <cell r="K46">
            <v>25801.83</v>
          </cell>
          <cell r="T46">
            <v>0</v>
          </cell>
        </row>
        <row r="47">
          <cell r="K47">
            <v>42321.2</v>
          </cell>
          <cell r="T47">
            <v>0</v>
          </cell>
        </row>
        <row r="48">
          <cell r="K48">
            <v>91002.78</v>
          </cell>
          <cell r="T48">
            <v>0</v>
          </cell>
        </row>
        <row r="49">
          <cell r="K49">
            <v>9089.89</v>
          </cell>
          <cell r="T49">
            <v>0</v>
          </cell>
        </row>
        <row r="50">
          <cell r="K50">
            <v>19727.02</v>
          </cell>
          <cell r="T50">
            <v>0</v>
          </cell>
        </row>
        <row r="51">
          <cell r="K51">
            <v>6011.89</v>
          </cell>
          <cell r="T51">
            <v>0</v>
          </cell>
        </row>
        <row r="52">
          <cell r="K52">
            <v>49506.23</v>
          </cell>
          <cell r="T52">
            <v>0</v>
          </cell>
        </row>
        <row r="53">
          <cell r="K53">
            <v>94526.59</v>
          </cell>
          <cell r="T53">
            <v>0</v>
          </cell>
        </row>
        <row r="54">
          <cell r="K54">
            <v>47220.87</v>
          </cell>
          <cell r="T54">
            <v>0</v>
          </cell>
        </row>
        <row r="55">
          <cell r="K55">
            <v>41729.51</v>
          </cell>
          <cell r="T55">
            <v>0</v>
          </cell>
        </row>
        <row r="56">
          <cell r="K56">
            <v>20688.36</v>
          </cell>
          <cell r="T56">
            <v>0</v>
          </cell>
        </row>
        <row r="57">
          <cell r="K57">
            <v>18420.95</v>
          </cell>
          <cell r="T57">
            <v>0</v>
          </cell>
        </row>
        <row r="58">
          <cell r="K58">
            <v>48618.54</v>
          </cell>
          <cell r="T58">
            <v>0</v>
          </cell>
        </row>
        <row r="59">
          <cell r="K59">
            <v>24085.41</v>
          </cell>
          <cell r="T59">
            <v>0</v>
          </cell>
        </row>
        <row r="60">
          <cell r="K60">
            <v>9653.5300000000007</v>
          </cell>
          <cell r="T60">
            <v>0</v>
          </cell>
        </row>
        <row r="61">
          <cell r="K61">
            <v>8459.94</v>
          </cell>
          <cell r="T61">
            <v>0</v>
          </cell>
        </row>
        <row r="62">
          <cell r="K62">
            <v>3071.25</v>
          </cell>
          <cell r="T62">
            <v>0</v>
          </cell>
        </row>
        <row r="63">
          <cell r="K63">
            <v>8760.83</v>
          </cell>
          <cell r="T63">
            <v>0</v>
          </cell>
        </row>
        <row r="64">
          <cell r="K64">
            <v>34311.72</v>
          </cell>
          <cell r="T64">
            <v>0</v>
          </cell>
        </row>
        <row r="65">
          <cell r="K65">
            <v>11657.08</v>
          </cell>
          <cell r="T65">
            <v>0</v>
          </cell>
        </row>
        <row r="66">
          <cell r="K66">
            <v>204327.48</v>
          </cell>
          <cell r="T66">
            <v>0</v>
          </cell>
        </row>
        <row r="67">
          <cell r="K67">
            <v>41661.360000000001</v>
          </cell>
          <cell r="T67">
            <v>0</v>
          </cell>
        </row>
        <row r="68">
          <cell r="K68">
            <v>15018</v>
          </cell>
          <cell r="T68">
            <v>0</v>
          </cell>
        </row>
        <row r="69">
          <cell r="K69">
            <v>57058.3</v>
          </cell>
          <cell r="T69">
            <v>0</v>
          </cell>
        </row>
        <row r="70">
          <cell r="K70">
            <v>125702.52</v>
          </cell>
          <cell r="T70">
            <v>0</v>
          </cell>
        </row>
        <row r="71">
          <cell r="K71">
            <v>108859.81</v>
          </cell>
          <cell r="T71">
            <v>0</v>
          </cell>
        </row>
        <row r="72">
          <cell r="K72">
            <v>51429.3</v>
          </cell>
          <cell r="T72">
            <v>0</v>
          </cell>
        </row>
        <row r="73">
          <cell r="K73">
            <v>16444.740000000002</v>
          </cell>
          <cell r="T73">
            <v>0</v>
          </cell>
        </row>
        <row r="74">
          <cell r="K74">
            <v>78576.850000000006</v>
          </cell>
          <cell r="T74">
            <v>0</v>
          </cell>
        </row>
        <row r="75">
          <cell r="K75">
            <v>51625.23</v>
          </cell>
          <cell r="T75">
            <v>0</v>
          </cell>
        </row>
        <row r="76">
          <cell r="K76">
            <v>81197.119999999995</v>
          </cell>
          <cell r="T76">
            <v>0</v>
          </cell>
        </row>
        <row r="77">
          <cell r="K77">
            <v>20505.599999999999</v>
          </cell>
          <cell r="T77">
            <v>0</v>
          </cell>
        </row>
        <row r="78">
          <cell r="K78">
            <v>21287.360000000001</v>
          </cell>
          <cell r="T78">
            <v>0</v>
          </cell>
        </row>
        <row r="79">
          <cell r="K79">
            <v>5125.8999999999996</v>
          </cell>
          <cell r="T79">
            <v>0</v>
          </cell>
        </row>
        <row r="80">
          <cell r="K80">
            <v>37994.699999999997</v>
          </cell>
          <cell r="T80">
            <v>0</v>
          </cell>
        </row>
        <row r="81">
          <cell r="K81">
            <v>73010.55</v>
          </cell>
          <cell r="T81">
            <v>0</v>
          </cell>
        </row>
        <row r="82">
          <cell r="K82">
            <v>12945.32</v>
          </cell>
          <cell r="T82">
            <v>0</v>
          </cell>
        </row>
        <row r="83">
          <cell r="K83">
            <v>61573.45</v>
          </cell>
          <cell r="T83">
            <v>0</v>
          </cell>
        </row>
        <row r="84">
          <cell r="K84">
            <v>35023.949999999997</v>
          </cell>
          <cell r="T84">
            <v>0</v>
          </cell>
        </row>
        <row r="85">
          <cell r="K85">
            <v>154763.49</v>
          </cell>
          <cell r="T85">
            <v>0</v>
          </cell>
        </row>
        <row r="86">
          <cell r="K86">
            <v>54588.69</v>
          </cell>
          <cell r="T86">
            <v>0</v>
          </cell>
        </row>
        <row r="87">
          <cell r="K87">
            <v>123665.02</v>
          </cell>
          <cell r="T87">
            <v>0</v>
          </cell>
        </row>
        <row r="88">
          <cell r="K88">
            <v>43172.38</v>
          </cell>
          <cell r="T88">
            <v>0</v>
          </cell>
        </row>
        <row r="89">
          <cell r="K89">
            <v>11319.17</v>
          </cell>
          <cell r="T89">
            <v>0</v>
          </cell>
        </row>
        <row r="90">
          <cell r="K90">
            <v>26800.86</v>
          </cell>
          <cell r="T90">
            <v>0</v>
          </cell>
        </row>
        <row r="91">
          <cell r="K91">
            <v>48032.12</v>
          </cell>
          <cell r="T91">
            <v>0</v>
          </cell>
        </row>
        <row r="92">
          <cell r="K92">
            <v>113625.78</v>
          </cell>
          <cell r="T92">
            <v>0</v>
          </cell>
        </row>
        <row r="93">
          <cell r="K93">
            <v>52653.22</v>
          </cell>
          <cell r="T93">
            <v>0</v>
          </cell>
        </row>
        <row r="94">
          <cell r="K94">
            <v>82304.570000000007</v>
          </cell>
          <cell r="T94">
            <v>0</v>
          </cell>
        </row>
        <row r="95">
          <cell r="K95">
            <v>16661.48</v>
          </cell>
          <cell r="T95">
            <v>0</v>
          </cell>
        </row>
        <row r="96">
          <cell r="K96">
            <v>35249.300000000003</v>
          </cell>
          <cell r="T96">
            <v>0</v>
          </cell>
        </row>
        <row r="97">
          <cell r="K97">
            <v>27303.26</v>
          </cell>
          <cell r="T97">
            <v>0</v>
          </cell>
        </row>
        <row r="98">
          <cell r="K98">
            <v>48370.92</v>
          </cell>
          <cell r="T98">
            <v>0</v>
          </cell>
        </row>
        <row r="99">
          <cell r="K99">
            <v>27902.97</v>
          </cell>
          <cell r="T99">
            <v>0</v>
          </cell>
        </row>
        <row r="100">
          <cell r="K100">
            <v>54077.84</v>
          </cell>
          <cell r="T100">
            <v>0</v>
          </cell>
        </row>
        <row r="101">
          <cell r="K101">
            <v>15313.01</v>
          </cell>
          <cell r="T101">
            <v>0</v>
          </cell>
        </row>
        <row r="102">
          <cell r="K102">
            <v>294.5</v>
          </cell>
          <cell r="T102">
            <v>0</v>
          </cell>
        </row>
        <row r="103">
          <cell r="K103">
            <v>44193.69</v>
          </cell>
          <cell r="T103">
            <v>0</v>
          </cell>
        </row>
        <row r="104">
          <cell r="K104">
            <v>12241.13</v>
          </cell>
          <cell r="T104">
            <v>0</v>
          </cell>
        </row>
        <row r="105">
          <cell r="K105">
            <v>24029.61</v>
          </cell>
          <cell r="T105">
            <v>0</v>
          </cell>
        </row>
        <row r="106">
          <cell r="K106">
            <v>63679.68</v>
          </cell>
          <cell r="T106">
            <v>0</v>
          </cell>
        </row>
        <row r="107">
          <cell r="K107">
            <v>63196.82</v>
          </cell>
          <cell r="T107">
            <v>0</v>
          </cell>
        </row>
        <row r="108">
          <cell r="K108">
            <v>97644.31</v>
          </cell>
          <cell r="T108">
            <v>0</v>
          </cell>
        </row>
        <row r="109">
          <cell r="K109">
            <v>47479.7</v>
          </cell>
          <cell r="T109">
            <v>0</v>
          </cell>
        </row>
        <row r="110">
          <cell r="K110">
            <v>22787.49</v>
          </cell>
          <cell r="T110">
            <v>0</v>
          </cell>
        </row>
        <row r="111">
          <cell r="K111">
            <v>29678.5</v>
          </cell>
          <cell r="T111">
            <v>0</v>
          </cell>
        </row>
        <row r="112">
          <cell r="K112">
            <v>62140.32</v>
          </cell>
          <cell r="T112">
            <v>0</v>
          </cell>
        </row>
        <row r="113">
          <cell r="K113">
            <v>61316.61</v>
          </cell>
          <cell r="T113">
            <v>0</v>
          </cell>
        </row>
        <row r="114">
          <cell r="K114">
            <v>82890.210000000006</v>
          </cell>
          <cell r="T114">
            <v>0</v>
          </cell>
        </row>
        <row r="115">
          <cell r="K115">
            <v>11411.96</v>
          </cell>
          <cell r="T115">
            <v>0</v>
          </cell>
        </row>
        <row r="116">
          <cell r="K116">
            <v>34763.300000000003</v>
          </cell>
          <cell r="T116">
            <v>0</v>
          </cell>
        </row>
        <row r="117">
          <cell r="K117">
            <v>30405.51</v>
          </cell>
          <cell r="T117">
            <v>0</v>
          </cell>
        </row>
        <row r="118">
          <cell r="K118">
            <v>18079.04</v>
          </cell>
          <cell r="T118">
            <v>0</v>
          </cell>
        </row>
        <row r="119">
          <cell r="K119">
            <v>22683.35</v>
          </cell>
          <cell r="T119">
            <v>0</v>
          </cell>
        </row>
        <row r="120">
          <cell r="K120">
            <v>14779.12</v>
          </cell>
          <cell r="T120">
            <v>0</v>
          </cell>
        </row>
        <row r="121">
          <cell r="K121">
            <v>27170.95</v>
          </cell>
          <cell r="T121">
            <v>0</v>
          </cell>
        </row>
        <row r="122">
          <cell r="K122">
            <v>31965.41</v>
          </cell>
          <cell r="T122">
            <v>0</v>
          </cell>
        </row>
        <row r="123">
          <cell r="K123">
            <v>46958.97</v>
          </cell>
          <cell r="T123" t="str">
            <v>1486-717</v>
          </cell>
        </row>
        <row r="124">
          <cell r="K124">
            <v>60871.62</v>
          </cell>
          <cell r="T124">
            <v>0</v>
          </cell>
        </row>
        <row r="125">
          <cell r="K125">
            <v>71258.95</v>
          </cell>
          <cell r="T125">
            <v>0</v>
          </cell>
        </row>
        <row r="126">
          <cell r="K126">
            <v>53192.38</v>
          </cell>
          <cell r="T126">
            <v>0</v>
          </cell>
        </row>
        <row r="127">
          <cell r="K127">
            <v>11146.39</v>
          </cell>
          <cell r="T127">
            <v>0</v>
          </cell>
        </row>
        <row r="128">
          <cell r="K128">
            <v>36501.57</v>
          </cell>
          <cell r="T128">
            <v>0</v>
          </cell>
        </row>
        <row r="129">
          <cell r="K129">
            <v>48443.25</v>
          </cell>
          <cell r="T129">
            <v>0</v>
          </cell>
        </row>
        <row r="130">
          <cell r="K130">
            <v>3714.28</v>
          </cell>
          <cell r="T130">
            <v>0</v>
          </cell>
        </row>
        <row r="131">
          <cell r="K131">
            <v>19505.919999999998</v>
          </cell>
          <cell r="T131">
            <v>0</v>
          </cell>
        </row>
        <row r="132">
          <cell r="K132">
            <v>47288.09</v>
          </cell>
          <cell r="T132">
            <v>0</v>
          </cell>
        </row>
        <row r="133">
          <cell r="K133">
            <v>181344.47</v>
          </cell>
          <cell r="T133">
            <v>0</v>
          </cell>
        </row>
        <row r="134">
          <cell r="K134">
            <v>47665.279999999999</v>
          </cell>
          <cell r="T134">
            <v>0</v>
          </cell>
        </row>
        <row r="135">
          <cell r="K135">
            <v>73121.53</v>
          </cell>
          <cell r="T135">
            <v>0</v>
          </cell>
        </row>
        <row r="136">
          <cell r="K136">
            <v>46259.13</v>
          </cell>
          <cell r="T136">
            <v>0</v>
          </cell>
        </row>
        <row r="137">
          <cell r="K137">
            <v>41564.199999999997</v>
          </cell>
          <cell r="T137">
            <v>0</v>
          </cell>
        </row>
        <row r="138">
          <cell r="K138">
            <v>37531.83</v>
          </cell>
          <cell r="T138">
            <v>0</v>
          </cell>
        </row>
        <row r="139">
          <cell r="K139">
            <v>66061.279999999999</v>
          </cell>
          <cell r="T139">
            <v>0</v>
          </cell>
        </row>
        <row r="140">
          <cell r="K140">
            <v>38149.72</v>
          </cell>
          <cell r="T140">
            <v>0</v>
          </cell>
        </row>
        <row r="141">
          <cell r="K141">
            <v>52361.38</v>
          </cell>
          <cell r="T141">
            <v>0</v>
          </cell>
        </row>
        <row r="142">
          <cell r="K142">
            <v>13592.92</v>
          </cell>
          <cell r="T142">
            <v>0</v>
          </cell>
        </row>
        <row r="143">
          <cell r="K143">
            <v>13078.03</v>
          </cell>
          <cell r="T143">
            <v>0</v>
          </cell>
        </row>
        <row r="144">
          <cell r="K144">
            <v>31240.49</v>
          </cell>
          <cell r="T144">
            <v>0</v>
          </cell>
        </row>
        <row r="145">
          <cell r="K145">
            <v>32192.13</v>
          </cell>
          <cell r="T145">
            <v>0</v>
          </cell>
        </row>
        <row r="146">
          <cell r="K146">
            <v>44187.33</v>
          </cell>
          <cell r="T146">
            <v>0</v>
          </cell>
        </row>
        <row r="147">
          <cell r="K147">
            <v>25064.86</v>
          </cell>
          <cell r="T147">
            <v>0</v>
          </cell>
        </row>
        <row r="148">
          <cell r="K148">
            <v>60934.64</v>
          </cell>
          <cell r="T148">
            <v>0</v>
          </cell>
        </row>
        <row r="149">
          <cell r="K149">
            <v>30371.63</v>
          </cell>
          <cell r="T149">
            <v>0</v>
          </cell>
        </row>
        <row r="150">
          <cell r="K150">
            <v>75925.119999999995</v>
          </cell>
          <cell r="T150">
            <v>0</v>
          </cell>
        </row>
        <row r="151">
          <cell r="K151">
            <v>17130.13</v>
          </cell>
          <cell r="T151">
            <v>0</v>
          </cell>
        </row>
        <row r="152">
          <cell r="K152">
            <v>24659.77</v>
          </cell>
          <cell r="T152">
            <v>0</v>
          </cell>
        </row>
        <row r="153">
          <cell r="K153">
            <v>17950</v>
          </cell>
          <cell r="T153">
            <v>0</v>
          </cell>
        </row>
        <row r="154">
          <cell r="K154">
            <v>45614.54</v>
          </cell>
          <cell r="T154">
            <v>0</v>
          </cell>
        </row>
        <row r="155">
          <cell r="K155">
            <v>53825.56</v>
          </cell>
          <cell r="T155">
            <v>0</v>
          </cell>
        </row>
        <row r="156">
          <cell r="K156">
            <v>65803.460000000006</v>
          </cell>
          <cell r="T156">
            <v>0</v>
          </cell>
        </row>
        <row r="157">
          <cell r="K157">
            <v>39087.550000000003</v>
          </cell>
          <cell r="T157">
            <v>0</v>
          </cell>
        </row>
        <row r="158">
          <cell r="K158">
            <v>82108.36</v>
          </cell>
          <cell r="T158">
            <v>0</v>
          </cell>
        </row>
        <row r="159">
          <cell r="K159">
            <v>21469.63</v>
          </cell>
          <cell r="T159">
            <v>0</v>
          </cell>
        </row>
        <row r="160">
          <cell r="K160">
            <v>29905.45</v>
          </cell>
          <cell r="T160">
            <v>0</v>
          </cell>
        </row>
        <row r="161">
          <cell r="K161">
            <v>137916.93</v>
          </cell>
          <cell r="T161">
            <v>0</v>
          </cell>
        </row>
        <row r="162">
          <cell r="K162">
            <v>5080.59</v>
          </cell>
          <cell r="T162">
            <v>0</v>
          </cell>
        </row>
        <row r="163">
          <cell r="K163">
            <v>25776.34</v>
          </cell>
          <cell r="T163">
            <v>0</v>
          </cell>
        </row>
        <row r="164">
          <cell r="K164">
            <v>41661.870000000003</v>
          </cell>
          <cell r="T164">
            <v>0</v>
          </cell>
        </row>
        <row r="165">
          <cell r="K165">
            <v>1793.01</v>
          </cell>
          <cell r="T165">
            <v>0</v>
          </cell>
        </row>
        <row r="166">
          <cell r="K166">
            <v>23444.84</v>
          </cell>
          <cell r="T166">
            <v>0</v>
          </cell>
        </row>
        <row r="167">
          <cell r="K167">
            <v>52411.29</v>
          </cell>
          <cell r="T167">
            <v>0</v>
          </cell>
        </row>
        <row r="168">
          <cell r="K168">
            <v>34598.17</v>
          </cell>
          <cell r="T168">
            <v>0</v>
          </cell>
        </row>
        <row r="169">
          <cell r="K169">
            <v>50094.62</v>
          </cell>
          <cell r="T169">
            <v>0</v>
          </cell>
        </row>
        <row r="170">
          <cell r="K170">
            <v>21562.76</v>
          </cell>
          <cell r="T170">
            <v>0</v>
          </cell>
        </row>
        <row r="171">
          <cell r="K171">
            <v>73929.399999999994</v>
          </cell>
          <cell r="T171">
            <v>0</v>
          </cell>
        </row>
        <row r="172">
          <cell r="K172">
            <v>48769.69</v>
          </cell>
          <cell r="T172">
            <v>0</v>
          </cell>
        </row>
        <row r="173">
          <cell r="K173">
            <v>45680.56</v>
          </cell>
          <cell r="T173">
            <v>0</v>
          </cell>
        </row>
        <row r="174">
          <cell r="K174">
            <v>37068.28</v>
          </cell>
          <cell r="T174">
            <v>0</v>
          </cell>
        </row>
        <row r="175">
          <cell r="K175">
            <v>35836.68</v>
          </cell>
          <cell r="T175">
            <v>0</v>
          </cell>
        </row>
        <row r="176">
          <cell r="K176">
            <v>52028.2</v>
          </cell>
          <cell r="T176">
            <v>0</v>
          </cell>
        </row>
        <row r="177">
          <cell r="K177">
            <v>81028.91</v>
          </cell>
          <cell r="T177">
            <v>0</v>
          </cell>
        </row>
        <row r="178">
          <cell r="K178">
            <v>50755.9</v>
          </cell>
          <cell r="T178">
            <v>0</v>
          </cell>
        </row>
        <row r="179">
          <cell r="K179">
            <v>66256.83</v>
          </cell>
          <cell r="T179">
            <v>0</v>
          </cell>
        </row>
        <row r="180">
          <cell r="K180">
            <v>52956.68</v>
          </cell>
          <cell r="T180">
            <v>0</v>
          </cell>
        </row>
        <row r="181">
          <cell r="K181">
            <v>50741.33</v>
          </cell>
          <cell r="T181">
            <v>0</v>
          </cell>
        </row>
        <row r="182">
          <cell r="K182">
            <v>49067.24</v>
          </cell>
          <cell r="T182">
            <v>0</v>
          </cell>
        </row>
        <row r="183">
          <cell r="K183">
            <v>5160.26</v>
          </cell>
          <cell r="T183">
            <v>0</v>
          </cell>
        </row>
        <row r="184">
          <cell r="K184">
            <v>64991.13</v>
          </cell>
          <cell r="T184">
            <v>0</v>
          </cell>
        </row>
        <row r="185">
          <cell r="K185">
            <v>1767.2</v>
          </cell>
          <cell r="T185">
            <v>0</v>
          </cell>
        </row>
        <row r="186">
          <cell r="K186">
            <v>26602.33</v>
          </cell>
          <cell r="T186">
            <v>0</v>
          </cell>
        </row>
        <row r="187">
          <cell r="K187">
            <v>9673.44</v>
          </cell>
          <cell r="T187">
            <v>0</v>
          </cell>
        </row>
        <row r="188">
          <cell r="K188">
            <v>86537</v>
          </cell>
          <cell r="T188">
            <v>0</v>
          </cell>
        </row>
        <row r="189">
          <cell r="K189">
            <v>28207.63</v>
          </cell>
          <cell r="T189">
            <v>0</v>
          </cell>
        </row>
        <row r="190">
          <cell r="K190">
            <v>35008.089999999997</v>
          </cell>
          <cell r="T190">
            <v>0</v>
          </cell>
        </row>
        <row r="191">
          <cell r="K191">
            <v>24670.23</v>
          </cell>
          <cell r="T191">
            <v>0</v>
          </cell>
        </row>
        <row r="192">
          <cell r="K192">
            <v>3610.71</v>
          </cell>
          <cell r="T192">
            <v>0</v>
          </cell>
        </row>
        <row r="193">
          <cell r="K193">
            <v>69543.03</v>
          </cell>
          <cell r="T193">
            <v>0</v>
          </cell>
        </row>
        <row r="194">
          <cell r="K194">
            <v>7810.33</v>
          </cell>
          <cell r="T194">
            <v>0</v>
          </cell>
        </row>
        <row r="195">
          <cell r="K195">
            <v>46684.17</v>
          </cell>
          <cell r="T195">
            <v>0</v>
          </cell>
        </row>
        <row r="196">
          <cell r="K196">
            <v>8909.2800000000007</v>
          </cell>
          <cell r="T196">
            <v>0</v>
          </cell>
        </row>
        <row r="197">
          <cell r="K197">
            <v>106691.25</v>
          </cell>
          <cell r="T197">
            <v>0</v>
          </cell>
        </row>
        <row r="198">
          <cell r="K198">
            <v>48761.84</v>
          </cell>
          <cell r="T198">
            <v>0</v>
          </cell>
        </row>
        <row r="199">
          <cell r="K199">
            <v>35791.660000000003</v>
          </cell>
          <cell r="T199">
            <v>0</v>
          </cell>
        </row>
        <row r="200">
          <cell r="K200">
            <v>29809.78</v>
          </cell>
          <cell r="T200">
            <v>0</v>
          </cell>
        </row>
        <row r="201">
          <cell r="K201">
            <v>37555.69</v>
          </cell>
          <cell r="T201">
            <v>0</v>
          </cell>
        </row>
        <row r="202">
          <cell r="K202">
            <v>34164.93</v>
          </cell>
          <cell r="T202">
            <v>0</v>
          </cell>
        </row>
        <row r="203">
          <cell r="K203">
            <v>20709.560000000001</v>
          </cell>
          <cell r="T203">
            <v>0</v>
          </cell>
        </row>
        <row r="204">
          <cell r="K204">
            <v>9080.0300000000007</v>
          </cell>
          <cell r="T204">
            <v>0</v>
          </cell>
        </row>
        <row r="205">
          <cell r="K205">
            <v>36261.919999999998</v>
          </cell>
          <cell r="T205">
            <v>0</v>
          </cell>
        </row>
        <row r="206">
          <cell r="K206">
            <v>24386.87</v>
          </cell>
          <cell r="T206">
            <v>0</v>
          </cell>
        </row>
        <row r="207">
          <cell r="K207">
            <v>82231.91</v>
          </cell>
          <cell r="T207">
            <v>0</v>
          </cell>
        </row>
        <row r="208">
          <cell r="K208">
            <v>6136.46</v>
          </cell>
          <cell r="T208">
            <v>0</v>
          </cell>
        </row>
        <row r="209">
          <cell r="K209">
            <v>10876</v>
          </cell>
          <cell r="T209">
            <v>0</v>
          </cell>
        </row>
        <row r="210">
          <cell r="K210">
            <v>4453.95</v>
          </cell>
          <cell r="T210">
            <v>0</v>
          </cell>
        </row>
        <row r="211">
          <cell r="K211">
            <v>76071.58</v>
          </cell>
          <cell r="T211">
            <v>0</v>
          </cell>
        </row>
        <row r="212">
          <cell r="K212">
            <v>71329.02</v>
          </cell>
          <cell r="T212">
            <v>0</v>
          </cell>
        </row>
        <row r="213">
          <cell r="K213">
            <v>25365.66</v>
          </cell>
          <cell r="T213">
            <v>0</v>
          </cell>
        </row>
        <row r="214">
          <cell r="K214">
            <v>15078.22</v>
          </cell>
          <cell r="T214">
            <v>0</v>
          </cell>
        </row>
        <row r="215">
          <cell r="K215">
            <v>4345.4799999999996</v>
          </cell>
          <cell r="T215">
            <v>0</v>
          </cell>
        </row>
        <row r="216">
          <cell r="K216">
            <v>41658.620000000003</v>
          </cell>
          <cell r="T216">
            <v>0</v>
          </cell>
        </row>
        <row r="217">
          <cell r="K217">
            <v>3031.82</v>
          </cell>
          <cell r="T217">
            <v>0</v>
          </cell>
        </row>
        <row r="218">
          <cell r="K218">
            <v>55456.83</v>
          </cell>
          <cell r="T218">
            <v>0</v>
          </cell>
        </row>
        <row r="219">
          <cell r="K219">
            <v>67149.45</v>
          </cell>
          <cell r="T219">
            <v>0</v>
          </cell>
        </row>
        <row r="220">
          <cell r="K220">
            <v>3186.67</v>
          </cell>
          <cell r="T220">
            <v>0</v>
          </cell>
        </row>
        <row r="221">
          <cell r="K221">
            <v>1904.35</v>
          </cell>
          <cell r="T221">
            <v>0</v>
          </cell>
        </row>
        <row r="222">
          <cell r="K222">
            <v>37878.39</v>
          </cell>
          <cell r="T222">
            <v>0</v>
          </cell>
        </row>
        <row r="223">
          <cell r="K223">
            <v>22723.48</v>
          </cell>
          <cell r="T223">
            <v>0</v>
          </cell>
        </row>
        <row r="224">
          <cell r="K224">
            <v>17036.689999999999</v>
          </cell>
          <cell r="T224">
            <v>0</v>
          </cell>
        </row>
        <row r="225">
          <cell r="K225">
            <v>36717.24</v>
          </cell>
          <cell r="T225">
            <v>0</v>
          </cell>
        </row>
        <row r="226">
          <cell r="K226">
            <v>43762.879999999997</v>
          </cell>
          <cell r="T226" t="str">
            <v>41238-26593</v>
          </cell>
        </row>
        <row r="227">
          <cell r="K227">
            <v>11735.79</v>
          </cell>
          <cell r="T227" t="str">
            <v>1486-717</v>
          </cell>
        </row>
        <row r="228">
          <cell r="K228">
            <v>14019.6</v>
          </cell>
          <cell r="T228">
            <v>0</v>
          </cell>
        </row>
        <row r="229">
          <cell r="K229">
            <v>68966.720000000001</v>
          </cell>
          <cell r="T229">
            <v>0</v>
          </cell>
        </row>
        <row r="230">
          <cell r="K230">
            <v>50747.93</v>
          </cell>
          <cell r="T230">
            <v>0</v>
          </cell>
        </row>
        <row r="231">
          <cell r="K231">
            <v>23356.35</v>
          </cell>
          <cell r="T231">
            <v>0</v>
          </cell>
        </row>
        <row r="232">
          <cell r="K232">
            <v>93566.5</v>
          </cell>
          <cell r="T232">
            <v>0</v>
          </cell>
        </row>
        <row r="233">
          <cell r="K233">
            <v>11917.43</v>
          </cell>
          <cell r="T233">
            <v>0</v>
          </cell>
        </row>
        <row r="234">
          <cell r="K234">
            <v>12866.01</v>
          </cell>
          <cell r="T234">
            <v>0</v>
          </cell>
        </row>
        <row r="235">
          <cell r="K235">
            <v>115656.6</v>
          </cell>
          <cell r="T235">
            <v>0</v>
          </cell>
        </row>
        <row r="236">
          <cell r="K236">
            <v>96444.47</v>
          </cell>
          <cell r="T236">
            <v>0</v>
          </cell>
        </row>
        <row r="237">
          <cell r="K237">
            <v>148586.81</v>
          </cell>
          <cell r="T237">
            <v>0</v>
          </cell>
        </row>
        <row r="238">
          <cell r="K238">
            <v>30360.59</v>
          </cell>
          <cell r="T238">
            <v>0</v>
          </cell>
        </row>
        <row r="239">
          <cell r="K239">
            <v>7975.34</v>
          </cell>
          <cell r="T239">
            <v>0</v>
          </cell>
        </row>
        <row r="240">
          <cell r="K240">
            <v>5414.14</v>
          </cell>
          <cell r="T240">
            <v>0</v>
          </cell>
        </row>
        <row r="241">
          <cell r="K241">
            <v>104051.65</v>
          </cell>
          <cell r="T241">
            <v>0</v>
          </cell>
        </row>
        <row r="242">
          <cell r="K242">
            <v>28856.79</v>
          </cell>
          <cell r="T242">
            <v>0</v>
          </cell>
        </row>
        <row r="243">
          <cell r="K243">
            <v>39911.25</v>
          </cell>
          <cell r="T243">
            <v>0</v>
          </cell>
        </row>
        <row r="244">
          <cell r="K244">
            <v>5473.75</v>
          </cell>
          <cell r="T244">
            <v>0</v>
          </cell>
        </row>
        <row r="245">
          <cell r="K245">
            <v>15153.58</v>
          </cell>
          <cell r="T245">
            <v>0</v>
          </cell>
        </row>
        <row r="246">
          <cell r="K246">
            <v>16814.91</v>
          </cell>
          <cell r="T246">
            <v>0</v>
          </cell>
        </row>
        <row r="247">
          <cell r="K247">
            <v>39772.04</v>
          </cell>
          <cell r="T247">
            <v>0</v>
          </cell>
        </row>
        <row r="248">
          <cell r="K248">
            <v>10017.530000000001</v>
          </cell>
          <cell r="T248">
            <v>0</v>
          </cell>
        </row>
        <row r="249">
          <cell r="K249">
            <v>11496.05</v>
          </cell>
          <cell r="T249">
            <v>0</v>
          </cell>
        </row>
        <row r="250">
          <cell r="K250">
            <v>2585.92</v>
          </cell>
          <cell r="T250">
            <v>0</v>
          </cell>
        </row>
        <row r="251">
          <cell r="K251">
            <v>14119.1</v>
          </cell>
          <cell r="T251">
            <v>0</v>
          </cell>
        </row>
        <row r="252">
          <cell r="K252">
            <v>24763.71</v>
          </cell>
          <cell r="T252">
            <v>0</v>
          </cell>
        </row>
        <row r="253">
          <cell r="K253">
            <v>21665.7</v>
          </cell>
          <cell r="T253">
            <v>0</v>
          </cell>
        </row>
        <row r="254">
          <cell r="K254">
            <v>70434.34</v>
          </cell>
          <cell r="T254">
            <v>0</v>
          </cell>
        </row>
        <row r="255">
          <cell r="K255">
            <v>33043.31</v>
          </cell>
          <cell r="T255">
            <v>0</v>
          </cell>
        </row>
        <row r="256">
          <cell r="K256">
            <v>531.34</v>
          </cell>
          <cell r="T256">
            <v>0</v>
          </cell>
        </row>
        <row r="257">
          <cell r="K257">
            <v>8251.9599999999991</v>
          </cell>
          <cell r="T257">
            <v>0</v>
          </cell>
        </row>
        <row r="258">
          <cell r="K258">
            <v>61354.22</v>
          </cell>
          <cell r="T258">
            <v>0</v>
          </cell>
        </row>
        <row r="259">
          <cell r="K259">
            <v>133281.85999999999</v>
          </cell>
          <cell r="T259">
            <v>0</v>
          </cell>
        </row>
        <row r="260">
          <cell r="K260">
            <v>20697.810000000001</v>
          </cell>
          <cell r="T260">
            <v>0</v>
          </cell>
        </row>
        <row r="261">
          <cell r="K261">
            <v>6923.83</v>
          </cell>
          <cell r="T261">
            <v>0</v>
          </cell>
        </row>
        <row r="262">
          <cell r="K262">
            <v>60896.78</v>
          </cell>
          <cell r="T262">
            <v>0</v>
          </cell>
        </row>
        <row r="263">
          <cell r="K263">
            <v>10192.06</v>
          </cell>
          <cell r="T263">
            <v>0</v>
          </cell>
        </row>
        <row r="264">
          <cell r="K264">
            <v>55176</v>
          </cell>
          <cell r="T264">
            <v>0</v>
          </cell>
        </row>
        <row r="265">
          <cell r="K265">
            <v>39084.089999999997</v>
          </cell>
          <cell r="T265">
            <v>0</v>
          </cell>
        </row>
        <row r="266">
          <cell r="K266">
            <v>46448.58</v>
          </cell>
          <cell r="T266">
            <v>0</v>
          </cell>
        </row>
        <row r="267">
          <cell r="K267">
            <v>2343.3000000000002</v>
          </cell>
          <cell r="T267">
            <v>0</v>
          </cell>
        </row>
        <row r="268">
          <cell r="K268">
            <v>1983.26</v>
          </cell>
          <cell r="T268">
            <v>0</v>
          </cell>
        </row>
        <row r="269">
          <cell r="K269">
            <v>30473.439999999999</v>
          </cell>
          <cell r="T269">
            <v>0</v>
          </cell>
        </row>
        <row r="270">
          <cell r="K270">
            <v>38754.69</v>
          </cell>
          <cell r="T270">
            <v>0</v>
          </cell>
        </row>
        <row r="271">
          <cell r="K271">
            <v>16458.18</v>
          </cell>
          <cell r="T271">
            <v>0</v>
          </cell>
        </row>
        <row r="272">
          <cell r="K272">
            <v>81696.600000000006</v>
          </cell>
          <cell r="T272">
            <v>0</v>
          </cell>
        </row>
        <row r="273">
          <cell r="K273">
            <v>95107.32</v>
          </cell>
          <cell r="T273">
            <v>0</v>
          </cell>
        </row>
        <row r="274">
          <cell r="K274">
            <v>2703.55</v>
          </cell>
          <cell r="T274">
            <v>0</v>
          </cell>
        </row>
        <row r="275">
          <cell r="K275">
            <v>32342.51</v>
          </cell>
          <cell r="T275">
            <v>0</v>
          </cell>
        </row>
        <row r="276">
          <cell r="K276">
            <v>91950</v>
          </cell>
          <cell r="T276">
            <v>0</v>
          </cell>
        </row>
        <row r="277">
          <cell r="K277">
            <v>55573.96</v>
          </cell>
          <cell r="T277">
            <v>0</v>
          </cell>
        </row>
        <row r="278">
          <cell r="K278">
            <v>33021.040000000001</v>
          </cell>
          <cell r="T278">
            <v>0</v>
          </cell>
        </row>
        <row r="279">
          <cell r="K279">
            <v>62727.47</v>
          </cell>
          <cell r="T279">
            <v>0</v>
          </cell>
        </row>
        <row r="280">
          <cell r="K280">
            <v>36990.68</v>
          </cell>
          <cell r="T280">
            <v>0</v>
          </cell>
        </row>
        <row r="281">
          <cell r="K281">
            <v>25230.560000000001</v>
          </cell>
          <cell r="T281">
            <v>0</v>
          </cell>
        </row>
        <row r="282">
          <cell r="K282">
            <v>47616.62</v>
          </cell>
          <cell r="T282">
            <v>0</v>
          </cell>
        </row>
        <row r="283">
          <cell r="K283">
            <v>19193.759999999998</v>
          </cell>
          <cell r="T283">
            <v>0</v>
          </cell>
        </row>
        <row r="284">
          <cell r="K284">
            <v>71474.559999999998</v>
          </cell>
          <cell r="T284">
            <v>0</v>
          </cell>
        </row>
        <row r="285">
          <cell r="K285">
            <v>127370.82</v>
          </cell>
          <cell r="T285">
            <v>0</v>
          </cell>
        </row>
        <row r="286">
          <cell r="K286">
            <v>29420.240000000002</v>
          </cell>
          <cell r="T286">
            <v>0</v>
          </cell>
        </row>
        <row r="287">
          <cell r="K287">
            <v>43198.98</v>
          </cell>
          <cell r="T287">
            <v>0</v>
          </cell>
        </row>
        <row r="288">
          <cell r="K288">
            <v>66314.84</v>
          </cell>
          <cell r="T288">
            <v>0</v>
          </cell>
        </row>
        <row r="289">
          <cell r="K289">
            <v>7574.78</v>
          </cell>
          <cell r="T289">
            <v>0</v>
          </cell>
        </row>
        <row r="290">
          <cell r="K290">
            <v>54893.63</v>
          </cell>
          <cell r="T290">
            <v>0</v>
          </cell>
        </row>
        <row r="291">
          <cell r="K291">
            <v>58240.08</v>
          </cell>
          <cell r="T291">
            <v>0</v>
          </cell>
        </row>
        <row r="292">
          <cell r="K292">
            <v>179507.41</v>
          </cell>
          <cell r="T292">
            <v>0</v>
          </cell>
        </row>
        <row r="293">
          <cell r="K293">
            <v>11013.04</v>
          </cell>
          <cell r="T293">
            <v>0</v>
          </cell>
        </row>
        <row r="294">
          <cell r="K294">
            <v>57965.88</v>
          </cell>
          <cell r="T294">
            <v>0</v>
          </cell>
        </row>
        <row r="295">
          <cell r="K295">
            <v>26755.4</v>
          </cell>
          <cell r="T295">
            <v>0</v>
          </cell>
        </row>
        <row r="296">
          <cell r="K296">
            <v>11671.64</v>
          </cell>
          <cell r="T296">
            <v>0</v>
          </cell>
        </row>
        <row r="297">
          <cell r="K297">
            <v>57862.5</v>
          </cell>
          <cell r="T297">
            <v>0</v>
          </cell>
        </row>
        <row r="298">
          <cell r="K298">
            <v>51337.83</v>
          </cell>
          <cell r="T298">
            <v>0</v>
          </cell>
        </row>
        <row r="299">
          <cell r="K299">
            <v>185816.39</v>
          </cell>
          <cell r="T299">
            <v>0</v>
          </cell>
        </row>
        <row r="300">
          <cell r="K300">
            <v>41687.599999999999</v>
          </cell>
          <cell r="T300">
            <v>0</v>
          </cell>
        </row>
        <row r="301">
          <cell r="K301">
            <v>14988.42</v>
          </cell>
          <cell r="T301">
            <v>0</v>
          </cell>
        </row>
        <row r="302">
          <cell r="K302">
            <v>17374.21</v>
          </cell>
          <cell r="T302">
            <v>0</v>
          </cell>
        </row>
        <row r="303">
          <cell r="K303">
            <v>33374.089999999997</v>
          </cell>
          <cell r="T303">
            <v>0</v>
          </cell>
        </row>
        <row r="304">
          <cell r="K304">
            <v>2746</v>
          </cell>
          <cell r="T304">
            <v>0</v>
          </cell>
        </row>
        <row r="305">
          <cell r="K305">
            <v>38494.04</v>
          </cell>
          <cell r="T305">
            <v>0</v>
          </cell>
        </row>
        <row r="306">
          <cell r="K306">
            <v>171149.86</v>
          </cell>
          <cell r="T306">
            <v>0</v>
          </cell>
        </row>
        <row r="307">
          <cell r="K307">
            <v>94710.91</v>
          </cell>
          <cell r="T307">
            <v>0</v>
          </cell>
        </row>
        <row r="308">
          <cell r="K308">
            <v>37209.019999999997</v>
          </cell>
          <cell r="T308">
            <v>0</v>
          </cell>
        </row>
        <row r="309">
          <cell r="K309">
            <v>50174.41</v>
          </cell>
          <cell r="T309">
            <v>0</v>
          </cell>
        </row>
        <row r="310">
          <cell r="K310">
            <v>38575.19</v>
          </cell>
          <cell r="T310">
            <v>0</v>
          </cell>
        </row>
        <row r="311">
          <cell r="K311">
            <v>72839.83</v>
          </cell>
          <cell r="T311">
            <v>0</v>
          </cell>
        </row>
        <row r="312">
          <cell r="K312">
            <v>119259.94</v>
          </cell>
          <cell r="T312">
            <v>0</v>
          </cell>
        </row>
        <row r="313">
          <cell r="K313">
            <v>31660.84</v>
          </cell>
          <cell r="T313">
            <v>0</v>
          </cell>
        </row>
        <row r="314">
          <cell r="K314">
            <v>83598.03</v>
          </cell>
          <cell r="T314">
            <v>0</v>
          </cell>
        </row>
        <row r="315">
          <cell r="K315">
            <v>65586.8</v>
          </cell>
          <cell r="T315">
            <v>0</v>
          </cell>
        </row>
        <row r="316">
          <cell r="K316">
            <v>135924.57999999999</v>
          </cell>
          <cell r="T316">
            <v>0</v>
          </cell>
        </row>
        <row r="317">
          <cell r="K317">
            <v>8758.92</v>
          </cell>
          <cell r="T317">
            <v>0</v>
          </cell>
        </row>
        <row r="318">
          <cell r="K318">
            <v>56607.31</v>
          </cell>
          <cell r="T318">
            <v>0</v>
          </cell>
        </row>
        <row r="319">
          <cell r="K319">
            <v>68939.64</v>
          </cell>
          <cell r="T319">
            <v>0</v>
          </cell>
        </row>
        <row r="320">
          <cell r="K320">
            <v>36767.81</v>
          </cell>
          <cell r="T320">
            <v>0</v>
          </cell>
        </row>
        <row r="321">
          <cell r="K321">
            <v>18383.900000000001</v>
          </cell>
          <cell r="T321">
            <v>0</v>
          </cell>
        </row>
        <row r="322">
          <cell r="K322">
            <v>257374.66</v>
          </cell>
          <cell r="T322">
            <v>0</v>
          </cell>
        </row>
        <row r="323">
          <cell r="K323">
            <v>2990.45</v>
          </cell>
          <cell r="T323">
            <v>0</v>
          </cell>
        </row>
        <row r="324">
          <cell r="K324">
            <v>2508.0700000000002</v>
          </cell>
          <cell r="T324">
            <v>0</v>
          </cell>
        </row>
        <row r="325">
          <cell r="K325">
            <v>34057.15</v>
          </cell>
          <cell r="T325">
            <v>0</v>
          </cell>
        </row>
        <row r="326">
          <cell r="K326">
            <v>15310.56</v>
          </cell>
          <cell r="T326">
            <v>0</v>
          </cell>
        </row>
        <row r="327">
          <cell r="K327">
            <v>45269.01</v>
          </cell>
          <cell r="T327">
            <v>0</v>
          </cell>
        </row>
        <row r="328">
          <cell r="K328">
            <v>28251.88</v>
          </cell>
          <cell r="T328">
            <v>0</v>
          </cell>
        </row>
        <row r="329">
          <cell r="K329">
            <v>40843.07</v>
          </cell>
          <cell r="T329">
            <v>0</v>
          </cell>
        </row>
        <row r="330">
          <cell r="K330">
            <v>23939.84</v>
          </cell>
          <cell r="T330">
            <v>0</v>
          </cell>
        </row>
        <row r="331">
          <cell r="K331">
            <v>8232.0499999999993</v>
          </cell>
          <cell r="T331">
            <v>0</v>
          </cell>
        </row>
        <row r="332">
          <cell r="K332">
            <v>50515.64</v>
          </cell>
          <cell r="T332">
            <v>0</v>
          </cell>
        </row>
        <row r="333">
          <cell r="K333">
            <v>59831.23</v>
          </cell>
          <cell r="T333">
            <v>0</v>
          </cell>
        </row>
        <row r="334">
          <cell r="K334">
            <v>37371.94</v>
          </cell>
          <cell r="T334">
            <v>0</v>
          </cell>
        </row>
        <row r="335">
          <cell r="K335">
            <v>46984.33</v>
          </cell>
          <cell r="T335">
            <v>0</v>
          </cell>
        </row>
        <row r="336">
          <cell r="K336">
            <v>73136.78</v>
          </cell>
          <cell r="T336">
            <v>0</v>
          </cell>
        </row>
        <row r="337">
          <cell r="K337">
            <v>91001.05</v>
          </cell>
          <cell r="T337">
            <v>0</v>
          </cell>
        </row>
        <row r="338">
          <cell r="K338">
            <v>0.01</v>
          </cell>
          <cell r="T338">
            <v>0</v>
          </cell>
        </row>
        <row r="339">
          <cell r="K339">
            <v>131256.57</v>
          </cell>
          <cell r="T339">
            <v>0</v>
          </cell>
        </row>
        <row r="340">
          <cell r="K340">
            <v>64364.2</v>
          </cell>
          <cell r="T340">
            <v>0</v>
          </cell>
        </row>
        <row r="341">
          <cell r="K341">
            <v>23940.58</v>
          </cell>
          <cell r="T341">
            <v>0</v>
          </cell>
        </row>
        <row r="342">
          <cell r="K342">
            <v>11296.35</v>
          </cell>
          <cell r="T342">
            <v>0</v>
          </cell>
        </row>
        <row r="343">
          <cell r="K343">
            <v>17676.400000000001</v>
          </cell>
          <cell r="T343">
            <v>0</v>
          </cell>
        </row>
        <row r="344">
          <cell r="K344">
            <v>24314.62</v>
          </cell>
          <cell r="T344">
            <v>0</v>
          </cell>
        </row>
        <row r="345">
          <cell r="K345">
            <v>35762.339999999997</v>
          </cell>
          <cell r="T345">
            <v>0</v>
          </cell>
        </row>
        <row r="346">
          <cell r="K346">
            <v>42292.87</v>
          </cell>
          <cell r="T346">
            <v>0</v>
          </cell>
        </row>
        <row r="347">
          <cell r="K347">
            <v>26395.47</v>
          </cell>
          <cell r="T347">
            <v>0</v>
          </cell>
        </row>
        <row r="348">
          <cell r="K348">
            <v>19201.78</v>
          </cell>
          <cell r="T348">
            <v>0</v>
          </cell>
        </row>
        <row r="349">
          <cell r="K349">
            <v>46574.61</v>
          </cell>
          <cell r="T349">
            <v>0</v>
          </cell>
        </row>
        <row r="350">
          <cell r="K350">
            <v>94255.57</v>
          </cell>
          <cell r="T350">
            <v>0</v>
          </cell>
        </row>
        <row r="351">
          <cell r="K351">
            <v>63222.07</v>
          </cell>
          <cell r="T351">
            <v>0</v>
          </cell>
        </row>
        <row r="352">
          <cell r="K352">
            <v>14050.28</v>
          </cell>
          <cell r="T352">
            <v>0</v>
          </cell>
        </row>
        <row r="353">
          <cell r="K353">
            <v>61265.2</v>
          </cell>
          <cell r="T353">
            <v>0</v>
          </cell>
        </row>
        <row r="354">
          <cell r="K354">
            <v>28519.77</v>
          </cell>
          <cell r="T354">
            <v>0</v>
          </cell>
        </row>
        <row r="355">
          <cell r="K355">
            <v>20733.45</v>
          </cell>
          <cell r="T355">
            <v>0</v>
          </cell>
        </row>
        <row r="356">
          <cell r="K356">
            <v>30449.03</v>
          </cell>
          <cell r="T356">
            <v>0</v>
          </cell>
        </row>
        <row r="357">
          <cell r="K357">
            <v>54408.14</v>
          </cell>
          <cell r="T357">
            <v>0</v>
          </cell>
        </row>
        <row r="358">
          <cell r="K358">
            <v>37185.050000000003</v>
          </cell>
          <cell r="T358">
            <v>0</v>
          </cell>
        </row>
        <row r="359">
          <cell r="K359">
            <v>16057.48</v>
          </cell>
          <cell r="T359">
            <v>0</v>
          </cell>
        </row>
        <row r="360">
          <cell r="K360">
            <v>6881.78</v>
          </cell>
          <cell r="T360">
            <v>0</v>
          </cell>
        </row>
        <row r="361">
          <cell r="K361">
            <v>2532.7199999999998</v>
          </cell>
          <cell r="T361">
            <v>0</v>
          </cell>
        </row>
        <row r="362">
          <cell r="T362">
            <v>0</v>
          </cell>
        </row>
        <row r="363">
          <cell r="K363">
            <v>58694.76</v>
          </cell>
          <cell r="T363">
            <v>0</v>
          </cell>
        </row>
        <row r="364">
          <cell r="T364">
            <v>0</v>
          </cell>
        </row>
        <row r="365">
          <cell r="T365">
            <v>0</v>
          </cell>
        </row>
        <row r="366">
          <cell r="T366">
            <v>0</v>
          </cell>
        </row>
        <row r="367">
          <cell r="T367">
            <v>0</v>
          </cell>
        </row>
        <row r="368">
          <cell r="T368">
            <v>0</v>
          </cell>
        </row>
        <row r="369">
          <cell r="T369">
            <v>0</v>
          </cell>
        </row>
        <row r="370">
          <cell r="T370">
            <v>0</v>
          </cell>
        </row>
        <row r="371">
          <cell r="T371">
            <v>0</v>
          </cell>
        </row>
        <row r="372">
          <cell r="T372">
            <v>0</v>
          </cell>
        </row>
        <row r="373">
          <cell r="T373">
            <v>0</v>
          </cell>
        </row>
        <row r="374">
          <cell r="T374">
            <v>0</v>
          </cell>
        </row>
        <row r="375">
          <cell r="T375">
            <v>0</v>
          </cell>
        </row>
        <row r="376">
          <cell r="T376">
            <v>0</v>
          </cell>
        </row>
        <row r="377">
          <cell r="T377">
            <v>0</v>
          </cell>
        </row>
        <row r="378">
          <cell r="T378">
            <v>0</v>
          </cell>
        </row>
        <row r="379">
          <cell r="T379">
            <v>0</v>
          </cell>
        </row>
        <row r="380">
          <cell r="T380">
            <v>0</v>
          </cell>
        </row>
        <row r="381">
          <cell r="T381">
            <v>0</v>
          </cell>
        </row>
        <row r="382">
          <cell r="T382">
            <v>0</v>
          </cell>
        </row>
        <row r="383">
          <cell r="T383">
            <v>0</v>
          </cell>
        </row>
        <row r="384">
          <cell r="T384">
            <v>0</v>
          </cell>
        </row>
        <row r="385">
          <cell r="T385">
            <v>0</v>
          </cell>
        </row>
        <row r="386">
          <cell r="T386">
            <v>0</v>
          </cell>
        </row>
        <row r="387">
          <cell r="T387">
            <v>0</v>
          </cell>
        </row>
        <row r="388">
          <cell r="T388">
            <v>0</v>
          </cell>
        </row>
        <row r="389">
          <cell r="T389">
            <v>0</v>
          </cell>
        </row>
        <row r="390">
          <cell r="T390">
            <v>0</v>
          </cell>
        </row>
        <row r="391">
          <cell r="T391">
            <v>0</v>
          </cell>
        </row>
        <row r="392">
          <cell r="T392">
            <v>0</v>
          </cell>
        </row>
        <row r="393">
          <cell r="T393">
            <v>0</v>
          </cell>
        </row>
        <row r="394">
          <cell r="T394">
            <v>0</v>
          </cell>
        </row>
        <row r="395">
          <cell r="T395">
            <v>0</v>
          </cell>
        </row>
        <row r="396">
          <cell r="T396">
            <v>0</v>
          </cell>
        </row>
        <row r="397">
          <cell r="T397">
            <v>0</v>
          </cell>
        </row>
        <row r="398">
          <cell r="T398">
            <v>0</v>
          </cell>
        </row>
        <row r="399">
          <cell r="T399">
            <v>0</v>
          </cell>
        </row>
        <row r="400">
          <cell r="T400">
            <v>0</v>
          </cell>
        </row>
        <row r="401">
          <cell r="T401">
            <v>0</v>
          </cell>
        </row>
        <row r="402">
          <cell r="T402">
            <v>0</v>
          </cell>
        </row>
        <row r="403">
          <cell r="T403">
            <v>0</v>
          </cell>
        </row>
        <row r="404">
          <cell r="T404">
            <v>0</v>
          </cell>
        </row>
        <row r="405">
          <cell r="T405">
            <v>0</v>
          </cell>
        </row>
        <row r="406">
          <cell r="T406">
            <v>0</v>
          </cell>
        </row>
        <row r="407">
          <cell r="T407">
            <v>0</v>
          </cell>
        </row>
        <row r="408">
          <cell r="T408">
            <v>0</v>
          </cell>
        </row>
        <row r="409">
          <cell r="T409">
            <v>0</v>
          </cell>
        </row>
        <row r="410">
          <cell r="T410">
            <v>0</v>
          </cell>
        </row>
        <row r="411">
          <cell r="T411">
            <v>0</v>
          </cell>
        </row>
        <row r="412">
          <cell r="T412">
            <v>0</v>
          </cell>
        </row>
        <row r="413">
          <cell r="T413">
            <v>0</v>
          </cell>
        </row>
        <row r="414">
          <cell r="T414">
            <v>0</v>
          </cell>
        </row>
        <row r="415">
          <cell r="T415">
            <v>0</v>
          </cell>
        </row>
        <row r="416">
          <cell r="T416">
            <v>0</v>
          </cell>
        </row>
        <row r="417">
          <cell r="T417">
            <v>0</v>
          </cell>
        </row>
        <row r="418">
          <cell r="T418">
            <v>0</v>
          </cell>
        </row>
        <row r="419">
          <cell r="T419">
            <v>0</v>
          </cell>
        </row>
        <row r="420">
          <cell r="T420">
            <v>0</v>
          </cell>
        </row>
        <row r="421">
          <cell r="T421">
            <v>0</v>
          </cell>
        </row>
        <row r="422">
          <cell r="T422">
            <v>0</v>
          </cell>
        </row>
        <row r="423">
          <cell r="T423">
            <v>0</v>
          </cell>
        </row>
        <row r="424">
          <cell r="T424">
            <v>0</v>
          </cell>
        </row>
        <row r="425">
          <cell r="T425">
            <v>0</v>
          </cell>
        </row>
        <row r="426">
          <cell r="T426">
            <v>0</v>
          </cell>
        </row>
        <row r="427">
          <cell r="T427">
            <v>0</v>
          </cell>
        </row>
        <row r="428">
          <cell r="T428">
            <v>0</v>
          </cell>
        </row>
        <row r="429">
          <cell r="T429">
            <v>0</v>
          </cell>
        </row>
        <row r="430">
          <cell r="T430">
            <v>0</v>
          </cell>
        </row>
        <row r="431">
          <cell r="T431">
            <v>0</v>
          </cell>
        </row>
        <row r="432">
          <cell r="T432">
            <v>0</v>
          </cell>
        </row>
        <row r="433">
          <cell r="T433">
            <v>0</v>
          </cell>
        </row>
        <row r="434">
          <cell r="T434">
            <v>0</v>
          </cell>
        </row>
        <row r="435">
          <cell r="T435">
            <v>0</v>
          </cell>
        </row>
        <row r="436">
          <cell r="T436">
            <v>0</v>
          </cell>
        </row>
        <row r="437">
          <cell r="T437">
            <v>0</v>
          </cell>
        </row>
        <row r="438">
          <cell r="T438">
            <v>0</v>
          </cell>
        </row>
        <row r="439">
          <cell r="T439">
            <v>0</v>
          </cell>
        </row>
        <row r="440">
          <cell r="T440">
            <v>0</v>
          </cell>
        </row>
        <row r="441">
          <cell r="T441">
            <v>0</v>
          </cell>
        </row>
        <row r="442">
          <cell r="T442">
            <v>0</v>
          </cell>
        </row>
        <row r="443">
          <cell r="T443">
            <v>0</v>
          </cell>
        </row>
        <row r="444">
          <cell r="T444">
            <v>0</v>
          </cell>
        </row>
        <row r="445">
          <cell r="T445">
            <v>0</v>
          </cell>
        </row>
        <row r="446">
          <cell r="T446">
            <v>0</v>
          </cell>
        </row>
        <row r="447">
          <cell r="T447">
            <v>0</v>
          </cell>
        </row>
        <row r="448">
          <cell r="T448">
            <v>0</v>
          </cell>
        </row>
        <row r="449">
          <cell r="T449">
            <v>0</v>
          </cell>
        </row>
        <row r="450">
          <cell r="T450">
            <v>0</v>
          </cell>
        </row>
        <row r="451">
          <cell r="T451">
            <v>0</v>
          </cell>
        </row>
        <row r="452">
          <cell r="T452">
            <v>0</v>
          </cell>
        </row>
        <row r="453">
          <cell r="T453">
            <v>0</v>
          </cell>
        </row>
        <row r="454">
          <cell r="T454">
            <v>0</v>
          </cell>
        </row>
        <row r="455">
          <cell r="T455">
            <v>0</v>
          </cell>
        </row>
        <row r="456">
          <cell r="T456">
            <v>0</v>
          </cell>
        </row>
        <row r="457">
          <cell r="T457">
            <v>0</v>
          </cell>
        </row>
        <row r="458">
          <cell r="T458">
            <v>0</v>
          </cell>
        </row>
        <row r="459">
          <cell r="T459">
            <v>0</v>
          </cell>
        </row>
        <row r="460">
          <cell r="T460">
            <v>0</v>
          </cell>
        </row>
        <row r="461">
          <cell r="T461">
            <v>0</v>
          </cell>
        </row>
        <row r="462">
          <cell r="T462">
            <v>0</v>
          </cell>
        </row>
        <row r="463">
          <cell r="T463">
            <v>0</v>
          </cell>
        </row>
        <row r="464">
          <cell r="T464">
            <v>0</v>
          </cell>
        </row>
        <row r="465">
          <cell r="T465">
            <v>0</v>
          </cell>
        </row>
        <row r="466">
          <cell r="T466">
            <v>0</v>
          </cell>
        </row>
        <row r="467">
          <cell r="T467">
            <v>0</v>
          </cell>
        </row>
        <row r="468">
          <cell r="T468">
            <v>0</v>
          </cell>
        </row>
        <row r="469">
          <cell r="T469">
            <v>0</v>
          </cell>
        </row>
        <row r="470">
          <cell r="T470">
            <v>0</v>
          </cell>
        </row>
        <row r="471">
          <cell r="T471">
            <v>0</v>
          </cell>
        </row>
        <row r="472">
          <cell r="T472">
            <v>0</v>
          </cell>
        </row>
        <row r="473">
          <cell r="T473">
            <v>0</v>
          </cell>
        </row>
        <row r="474">
          <cell r="T474">
            <v>0</v>
          </cell>
        </row>
        <row r="475">
          <cell r="T475">
            <v>0</v>
          </cell>
        </row>
        <row r="476">
          <cell r="T476">
            <v>0</v>
          </cell>
        </row>
        <row r="477">
          <cell r="T477">
            <v>0</v>
          </cell>
        </row>
        <row r="478">
          <cell r="T478">
            <v>0</v>
          </cell>
        </row>
        <row r="479">
          <cell r="T479">
            <v>0</v>
          </cell>
        </row>
        <row r="480">
          <cell r="T480">
            <v>0</v>
          </cell>
        </row>
        <row r="481">
          <cell r="T481">
            <v>0</v>
          </cell>
        </row>
        <row r="482">
          <cell r="T482">
            <v>0</v>
          </cell>
        </row>
        <row r="483">
          <cell r="T483">
            <v>0</v>
          </cell>
        </row>
        <row r="484">
          <cell r="T484">
            <v>0</v>
          </cell>
        </row>
        <row r="485">
          <cell r="T485">
            <v>0</v>
          </cell>
        </row>
        <row r="486">
          <cell r="T486">
            <v>0</v>
          </cell>
        </row>
        <row r="487">
          <cell r="T487">
            <v>0</v>
          </cell>
        </row>
        <row r="488">
          <cell r="T488">
            <v>0</v>
          </cell>
        </row>
        <row r="489">
          <cell r="T489">
            <v>0</v>
          </cell>
        </row>
        <row r="490">
          <cell r="T490">
            <v>0</v>
          </cell>
        </row>
        <row r="491">
          <cell r="T491">
            <v>0</v>
          </cell>
        </row>
        <row r="492">
          <cell r="T492">
            <v>0</v>
          </cell>
        </row>
        <row r="493">
          <cell r="T493">
            <v>0</v>
          </cell>
        </row>
        <row r="494">
          <cell r="T494">
            <v>0</v>
          </cell>
        </row>
        <row r="495">
          <cell r="T495">
            <v>0</v>
          </cell>
        </row>
        <row r="496">
          <cell r="T496">
            <v>0</v>
          </cell>
        </row>
        <row r="497">
          <cell r="T497">
            <v>0</v>
          </cell>
        </row>
        <row r="498">
          <cell r="T498">
            <v>0</v>
          </cell>
        </row>
        <row r="499">
          <cell r="T499">
            <v>0</v>
          </cell>
        </row>
        <row r="500">
          <cell r="T500">
            <v>0</v>
          </cell>
        </row>
        <row r="501">
          <cell r="T501">
            <v>0</v>
          </cell>
        </row>
        <row r="502">
          <cell r="T502">
            <v>0</v>
          </cell>
        </row>
        <row r="503">
          <cell r="T503">
            <v>0</v>
          </cell>
        </row>
        <row r="504">
          <cell r="T504">
            <v>0</v>
          </cell>
        </row>
        <row r="505">
          <cell r="T505">
            <v>0</v>
          </cell>
        </row>
        <row r="506">
          <cell r="T506">
            <v>0</v>
          </cell>
        </row>
        <row r="507">
          <cell r="T507">
            <v>0</v>
          </cell>
        </row>
        <row r="508">
          <cell r="T508">
            <v>0</v>
          </cell>
        </row>
        <row r="509">
          <cell r="T509">
            <v>0</v>
          </cell>
        </row>
        <row r="510">
          <cell r="T510">
            <v>0</v>
          </cell>
        </row>
        <row r="511">
          <cell r="T511">
            <v>0</v>
          </cell>
        </row>
        <row r="512">
          <cell r="T512">
            <v>0</v>
          </cell>
        </row>
        <row r="513">
          <cell r="T513">
            <v>0</v>
          </cell>
        </row>
        <row r="514">
          <cell r="T514">
            <v>0</v>
          </cell>
        </row>
        <row r="515">
          <cell r="T515">
            <v>0</v>
          </cell>
        </row>
        <row r="516">
          <cell r="T516">
            <v>0</v>
          </cell>
        </row>
        <row r="517">
          <cell r="T517">
            <v>0</v>
          </cell>
        </row>
        <row r="518">
          <cell r="T518">
            <v>0</v>
          </cell>
        </row>
        <row r="519">
          <cell r="T519">
            <v>0</v>
          </cell>
        </row>
        <row r="520">
          <cell r="T520">
            <v>0</v>
          </cell>
        </row>
        <row r="521">
          <cell r="T521">
            <v>0</v>
          </cell>
        </row>
        <row r="522">
          <cell r="T522">
            <v>0</v>
          </cell>
        </row>
        <row r="523">
          <cell r="T523">
            <v>0</v>
          </cell>
        </row>
        <row r="524">
          <cell r="T524">
            <v>0</v>
          </cell>
        </row>
        <row r="525">
          <cell r="T525">
            <v>0</v>
          </cell>
        </row>
        <row r="526">
          <cell r="T526">
            <v>0</v>
          </cell>
        </row>
        <row r="527">
          <cell r="T527">
            <v>0</v>
          </cell>
        </row>
        <row r="528">
          <cell r="T528">
            <v>0</v>
          </cell>
        </row>
        <row r="529">
          <cell r="T529">
            <v>0</v>
          </cell>
        </row>
        <row r="530">
          <cell r="T530">
            <v>0</v>
          </cell>
        </row>
        <row r="531">
          <cell r="T531">
            <v>0</v>
          </cell>
        </row>
        <row r="532">
          <cell r="T532">
            <v>0</v>
          </cell>
        </row>
        <row r="533">
          <cell r="T533">
            <v>0</v>
          </cell>
        </row>
        <row r="534">
          <cell r="T534">
            <v>0</v>
          </cell>
        </row>
        <row r="535">
          <cell r="T535">
            <v>0</v>
          </cell>
        </row>
        <row r="536">
          <cell r="T536">
            <v>0</v>
          </cell>
        </row>
        <row r="537">
          <cell r="T537">
            <v>0</v>
          </cell>
        </row>
        <row r="538">
          <cell r="T538">
            <v>0</v>
          </cell>
        </row>
        <row r="539">
          <cell r="T539">
            <v>0</v>
          </cell>
        </row>
        <row r="540">
          <cell r="T540">
            <v>0</v>
          </cell>
        </row>
        <row r="541">
          <cell r="T541">
            <v>0</v>
          </cell>
        </row>
        <row r="542">
          <cell r="T542">
            <v>0</v>
          </cell>
        </row>
        <row r="543">
          <cell r="T543">
            <v>0</v>
          </cell>
        </row>
        <row r="544">
          <cell r="T544">
            <v>0</v>
          </cell>
        </row>
        <row r="545">
          <cell r="T545">
            <v>0</v>
          </cell>
        </row>
        <row r="546">
          <cell r="T546">
            <v>0</v>
          </cell>
        </row>
        <row r="547">
          <cell r="T547">
            <v>0</v>
          </cell>
        </row>
        <row r="548">
          <cell r="T548">
            <v>0</v>
          </cell>
        </row>
        <row r="549">
          <cell r="T549">
            <v>0</v>
          </cell>
        </row>
        <row r="550">
          <cell r="T550">
            <v>0</v>
          </cell>
        </row>
        <row r="551">
          <cell r="T551">
            <v>0</v>
          </cell>
        </row>
        <row r="552">
          <cell r="T552">
            <v>0</v>
          </cell>
        </row>
        <row r="553">
          <cell r="T553">
            <v>0</v>
          </cell>
        </row>
        <row r="554">
          <cell r="T554">
            <v>0</v>
          </cell>
        </row>
        <row r="555">
          <cell r="T555">
            <v>0</v>
          </cell>
        </row>
        <row r="556">
          <cell r="T556">
            <v>0</v>
          </cell>
        </row>
        <row r="557">
          <cell r="T557">
            <v>0</v>
          </cell>
        </row>
        <row r="558">
          <cell r="T558">
            <v>0</v>
          </cell>
        </row>
        <row r="559">
          <cell r="T559">
            <v>0</v>
          </cell>
        </row>
        <row r="560">
          <cell r="T560">
            <v>0</v>
          </cell>
        </row>
        <row r="561">
          <cell r="T561">
            <v>0</v>
          </cell>
        </row>
        <row r="562">
          <cell r="T562">
            <v>0</v>
          </cell>
        </row>
        <row r="563">
          <cell r="T563">
            <v>0</v>
          </cell>
        </row>
        <row r="564">
          <cell r="T564">
            <v>0</v>
          </cell>
        </row>
        <row r="565">
          <cell r="T565">
            <v>0</v>
          </cell>
        </row>
        <row r="566">
          <cell r="T566">
            <v>0</v>
          </cell>
        </row>
        <row r="567">
          <cell r="T567">
            <v>0</v>
          </cell>
        </row>
        <row r="568">
          <cell r="T568">
            <v>0</v>
          </cell>
        </row>
        <row r="569">
          <cell r="T569">
            <v>0</v>
          </cell>
        </row>
        <row r="570">
          <cell r="T570">
            <v>0</v>
          </cell>
        </row>
        <row r="571">
          <cell r="T571">
            <v>0</v>
          </cell>
        </row>
        <row r="572">
          <cell r="T572">
            <v>0</v>
          </cell>
        </row>
        <row r="573">
          <cell r="T573">
            <v>0</v>
          </cell>
        </row>
        <row r="574">
          <cell r="T574">
            <v>0</v>
          </cell>
        </row>
        <row r="575">
          <cell r="T575">
            <v>0</v>
          </cell>
        </row>
        <row r="576">
          <cell r="T576">
            <v>0</v>
          </cell>
        </row>
        <row r="577">
          <cell r="T577">
            <v>0</v>
          </cell>
        </row>
        <row r="578">
          <cell r="T578">
            <v>0</v>
          </cell>
        </row>
        <row r="579">
          <cell r="T579">
            <v>0</v>
          </cell>
        </row>
        <row r="580">
          <cell r="T580">
            <v>0</v>
          </cell>
        </row>
        <row r="581">
          <cell r="T581">
            <v>0</v>
          </cell>
        </row>
        <row r="582">
          <cell r="T582">
            <v>0</v>
          </cell>
        </row>
        <row r="583">
          <cell r="T583">
            <v>0</v>
          </cell>
        </row>
        <row r="584">
          <cell r="T584">
            <v>0</v>
          </cell>
        </row>
        <row r="585">
          <cell r="T585">
            <v>0</v>
          </cell>
        </row>
        <row r="586">
          <cell r="T586">
            <v>0</v>
          </cell>
        </row>
        <row r="587">
          <cell r="T587">
            <v>0</v>
          </cell>
        </row>
        <row r="588">
          <cell r="T588">
            <v>0</v>
          </cell>
        </row>
        <row r="589">
          <cell r="T589">
            <v>0</v>
          </cell>
        </row>
        <row r="590">
          <cell r="T590">
            <v>0</v>
          </cell>
        </row>
        <row r="591">
          <cell r="T591">
            <v>0</v>
          </cell>
        </row>
        <row r="592">
          <cell r="T592">
            <v>0</v>
          </cell>
        </row>
        <row r="593">
          <cell r="T593">
            <v>0</v>
          </cell>
        </row>
        <row r="594">
          <cell r="T594">
            <v>0</v>
          </cell>
        </row>
        <row r="595">
          <cell r="T595">
            <v>0</v>
          </cell>
        </row>
        <row r="596">
          <cell r="T596">
            <v>0</v>
          </cell>
        </row>
        <row r="597">
          <cell r="T597">
            <v>0</v>
          </cell>
        </row>
        <row r="598">
          <cell r="T598">
            <v>0</v>
          </cell>
        </row>
        <row r="599">
          <cell r="T599">
            <v>0</v>
          </cell>
        </row>
        <row r="600">
          <cell r="T600">
            <v>0</v>
          </cell>
        </row>
        <row r="601">
          <cell r="T601">
            <v>0</v>
          </cell>
        </row>
        <row r="602">
          <cell r="T602">
            <v>0</v>
          </cell>
        </row>
        <row r="603">
          <cell r="T603">
            <v>0</v>
          </cell>
        </row>
        <row r="604">
          <cell r="T604">
            <v>0</v>
          </cell>
        </row>
        <row r="605">
          <cell r="T605">
            <v>0</v>
          </cell>
        </row>
        <row r="606">
          <cell r="T606">
            <v>0</v>
          </cell>
        </row>
        <row r="607">
          <cell r="T607">
            <v>0</v>
          </cell>
        </row>
        <row r="608">
          <cell r="T608">
            <v>0</v>
          </cell>
        </row>
        <row r="609">
          <cell r="T609">
            <v>0</v>
          </cell>
        </row>
        <row r="610">
          <cell r="T610">
            <v>0</v>
          </cell>
        </row>
        <row r="611">
          <cell r="T611">
            <v>0</v>
          </cell>
        </row>
        <row r="612">
          <cell r="T612">
            <v>0</v>
          </cell>
        </row>
        <row r="613">
          <cell r="T613">
            <v>0</v>
          </cell>
        </row>
        <row r="614">
          <cell r="T614">
            <v>0</v>
          </cell>
        </row>
        <row r="615">
          <cell r="T615">
            <v>0</v>
          </cell>
        </row>
        <row r="616">
          <cell r="T616">
            <v>0</v>
          </cell>
        </row>
        <row r="617">
          <cell r="T617">
            <v>0</v>
          </cell>
        </row>
        <row r="618">
          <cell r="T618">
            <v>0</v>
          </cell>
        </row>
        <row r="619">
          <cell r="T619">
            <v>0</v>
          </cell>
        </row>
        <row r="620">
          <cell r="T620">
            <v>0</v>
          </cell>
        </row>
        <row r="621">
          <cell r="T621">
            <v>0</v>
          </cell>
        </row>
        <row r="622">
          <cell r="T622">
            <v>0</v>
          </cell>
        </row>
        <row r="623">
          <cell r="T623">
            <v>0</v>
          </cell>
        </row>
        <row r="624">
          <cell r="T624">
            <v>0</v>
          </cell>
        </row>
        <row r="625">
          <cell r="T625">
            <v>0</v>
          </cell>
        </row>
        <row r="626">
          <cell r="T626">
            <v>0</v>
          </cell>
        </row>
        <row r="627">
          <cell r="T627">
            <v>0</v>
          </cell>
        </row>
        <row r="628">
          <cell r="T628">
            <v>0</v>
          </cell>
        </row>
        <row r="629">
          <cell r="T629">
            <v>0</v>
          </cell>
        </row>
        <row r="630">
          <cell r="T630">
            <v>0</v>
          </cell>
        </row>
        <row r="631">
          <cell r="T631">
            <v>0</v>
          </cell>
        </row>
        <row r="632">
          <cell r="T632">
            <v>0</v>
          </cell>
        </row>
        <row r="633">
          <cell r="T633">
            <v>0</v>
          </cell>
        </row>
        <row r="634">
          <cell r="T634">
            <v>0</v>
          </cell>
        </row>
        <row r="635">
          <cell r="T635">
            <v>0</v>
          </cell>
        </row>
        <row r="636">
          <cell r="T636">
            <v>0</v>
          </cell>
        </row>
        <row r="637">
          <cell r="T637">
            <v>0</v>
          </cell>
        </row>
        <row r="638">
          <cell r="T638">
            <v>0</v>
          </cell>
        </row>
        <row r="639">
          <cell r="T639">
            <v>0</v>
          </cell>
        </row>
        <row r="640">
          <cell r="T640">
            <v>0</v>
          </cell>
        </row>
        <row r="641">
          <cell r="T641">
            <v>0</v>
          </cell>
        </row>
        <row r="642">
          <cell r="T642">
            <v>0</v>
          </cell>
        </row>
        <row r="643">
          <cell r="T643">
            <v>0</v>
          </cell>
        </row>
        <row r="644">
          <cell r="T644">
            <v>0</v>
          </cell>
        </row>
        <row r="645">
          <cell r="T645">
            <v>0</v>
          </cell>
        </row>
        <row r="646">
          <cell r="T646">
            <v>0</v>
          </cell>
        </row>
        <row r="647">
          <cell r="T647">
            <v>0</v>
          </cell>
        </row>
        <row r="648">
          <cell r="T648">
            <v>0</v>
          </cell>
        </row>
        <row r="649">
          <cell r="T649">
            <v>0</v>
          </cell>
        </row>
        <row r="650">
          <cell r="T650">
            <v>0</v>
          </cell>
        </row>
        <row r="651">
          <cell r="T651">
            <v>0</v>
          </cell>
        </row>
        <row r="652">
          <cell r="T652">
            <v>0</v>
          </cell>
        </row>
        <row r="653">
          <cell r="T653">
            <v>0</v>
          </cell>
        </row>
        <row r="654">
          <cell r="T654">
            <v>0</v>
          </cell>
        </row>
        <row r="655">
          <cell r="T655">
            <v>0</v>
          </cell>
        </row>
        <row r="656">
          <cell r="T656">
            <v>0</v>
          </cell>
        </row>
        <row r="657">
          <cell r="T657">
            <v>0</v>
          </cell>
        </row>
        <row r="658">
          <cell r="T658">
            <v>0</v>
          </cell>
        </row>
        <row r="659">
          <cell r="T659">
            <v>0</v>
          </cell>
        </row>
        <row r="660">
          <cell r="T660">
            <v>0</v>
          </cell>
        </row>
        <row r="661">
          <cell r="T661">
            <v>0</v>
          </cell>
        </row>
        <row r="662">
          <cell r="T662">
            <v>0</v>
          </cell>
        </row>
        <row r="663">
          <cell r="T663">
            <v>0</v>
          </cell>
        </row>
        <row r="664">
          <cell r="T664">
            <v>0</v>
          </cell>
        </row>
        <row r="665">
          <cell r="T665">
            <v>0</v>
          </cell>
        </row>
        <row r="666">
          <cell r="T666">
            <v>0</v>
          </cell>
        </row>
        <row r="667">
          <cell r="T667">
            <v>0</v>
          </cell>
        </row>
        <row r="668">
          <cell r="T668">
            <v>0</v>
          </cell>
        </row>
        <row r="669">
          <cell r="T669">
            <v>0</v>
          </cell>
        </row>
        <row r="670">
          <cell r="T670">
            <v>0</v>
          </cell>
        </row>
        <row r="671">
          <cell r="T671">
            <v>0</v>
          </cell>
        </row>
        <row r="672">
          <cell r="T672">
            <v>0</v>
          </cell>
        </row>
        <row r="673">
          <cell r="T673">
            <v>0</v>
          </cell>
        </row>
        <row r="674">
          <cell r="T674">
            <v>0</v>
          </cell>
        </row>
        <row r="675">
          <cell r="T675">
            <v>0</v>
          </cell>
        </row>
        <row r="676">
          <cell r="T676">
            <v>0</v>
          </cell>
        </row>
        <row r="677">
          <cell r="T677">
            <v>0</v>
          </cell>
        </row>
        <row r="678">
          <cell r="T678">
            <v>0</v>
          </cell>
        </row>
        <row r="679">
          <cell r="T679">
            <v>0</v>
          </cell>
        </row>
        <row r="680">
          <cell r="T680">
            <v>0</v>
          </cell>
        </row>
        <row r="681">
          <cell r="T681">
            <v>0</v>
          </cell>
        </row>
        <row r="682">
          <cell r="T682">
            <v>0</v>
          </cell>
        </row>
        <row r="683">
          <cell r="T683">
            <v>0</v>
          </cell>
        </row>
        <row r="684">
          <cell r="T684">
            <v>0</v>
          </cell>
        </row>
        <row r="685">
          <cell r="T685">
            <v>0</v>
          </cell>
        </row>
        <row r="686">
          <cell r="T686">
            <v>0</v>
          </cell>
        </row>
        <row r="687">
          <cell r="T687">
            <v>0</v>
          </cell>
        </row>
        <row r="688">
          <cell r="T688">
            <v>0</v>
          </cell>
        </row>
        <row r="689">
          <cell r="T689">
            <v>0</v>
          </cell>
        </row>
        <row r="690">
          <cell r="T690">
            <v>0</v>
          </cell>
        </row>
        <row r="691">
          <cell r="T691">
            <v>0</v>
          </cell>
        </row>
        <row r="692">
          <cell r="T692">
            <v>0</v>
          </cell>
        </row>
        <row r="693">
          <cell r="T693">
            <v>0</v>
          </cell>
        </row>
        <row r="694">
          <cell r="T694">
            <v>0</v>
          </cell>
        </row>
        <row r="695">
          <cell r="T695">
            <v>0</v>
          </cell>
        </row>
        <row r="696">
          <cell r="T696">
            <v>0</v>
          </cell>
        </row>
        <row r="697">
          <cell r="T697">
            <v>0</v>
          </cell>
        </row>
        <row r="698">
          <cell r="T698">
            <v>0</v>
          </cell>
        </row>
        <row r="699">
          <cell r="T699">
            <v>0</v>
          </cell>
        </row>
        <row r="700">
          <cell r="T700">
            <v>0</v>
          </cell>
        </row>
        <row r="701">
          <cell r="T701">
            <v>0</v>
          </cell>
        </row>
        <row r="702">
          <cell r="T702">
            <v>0</v>
          </cell>
        </row>
        <row r="703">
          <cell r="T703">
            <v>0</v>
          </cell>
        </row>
        <row r="704">
          <cell r="T704">
            <v>0</v>
          </cell>
        </row>
        <row r="705">
          <cell r="T705">
            <v>0</v>
          </cell>
        </row>
        <row r="706">
          <cell r="T706">
            <v>0</v>
          </cell>
        </row>
        <row r="707">
          <cell r="T707">
            <v>0</v>
          </cell>
        </row>
        <row r="708">
          <cell r="T708">
            <v>0</v>
          </cell>
        </row>
        <row r="709">
          <cell r="T709">
            <v>0</v>
          </cell>
        </row>
        <row r="710">
          <cell r="T710">
            <v>0</v>
          </cell>
        </row>
        <row r="711">
          <cell r="T711">
            <v>0</v>
          </cell>
        </row>
        <row r="712">
          <cell r="T712">
            <v>0</v>
          </cell>
        </row>
        <row r="713">
          <cell r="T713">
            <v>0</v>
          </cell>
        </row>
        <row r="714">
          <cell r="T714">
            <v>0</v>
          </cell>
        </row>
        <row r="715">
          <cell r="T715">
            <v>0</v>
          </cell>
        </row>
        <row r="716">
          <cell r="T716">
            <v>0</v>
          </cell>
        </row>
        <row r="717">
          <cell r="T717">
            <v>0</v>
          </cell>
        </row>
        <row r="718">
          <cell r="T718">
            <v>0</v>
          </cell>
        </row>
        <row r="719">
          <cell r="T719">
            <v>0</v>
          </cell>
        </row>
        <row r="720">
          <cell r="T720">
            <v>0</v>
          </cell>
        </row>
        <row r="721">
          <cell r="T721">
            <v>0</v>
          </cell>
        </row>
        <row r="722">
          <cell r="T722">
            <v>0</v>
          </cell>
        </row>
        <row r="723">
          <cell r="T723">
            <v>0</v>
          </cell>
        </row>
        <row r="724">
          <cell r="T724">
            <v>0</v>
          </cell>
        </row>
        <row r="725">
          <cell r="T725">
            <v>0</v>
          </cell>
        </row>
        <row r="726">
          <cell r="T726">
            <v>0</v>
          </cell>
        </row>
        <row r="727">
          <cell r="T727">
            <v>0</v>
          </cell>
        </row>
        <row r="728">
          <cell r="T728">
            <v>0</v>
          </cell>
        </row>
        <row r="729">
          <cell r="T729">
            <v>0</v>
          </cell>
        </row>
        <row r="730">
          <cell r="T730">
            <v>0</v>
          </cell>
        </row>
        <row r="731">
          <cell r="T731">
            <v>0</v>
          </cell>
        </row>
        <row r="732">
          <cell r="T732">
            <v>0</v>
          </cell>
        </row>
        <row r="733">
          <cell r="T733">
            <v>0</v>
          </cell>
        </row>
        <row r="734">
          <cell r="T734">
            <v>0</v>
          </cell>
        </row>
        <row r="735">
          <cell r="T735">
            <v>0</v>
          </cell>
        </row>
        <row r="736">
          <cell r="T736">
            <v>0</v>
          </cell>
        </row>
        <row r="737">
          <cell r="T737">
            <v>0</v>
          </cell>
        </row>
        <row r="738">
          <cell r="T738">
            <v>0</v>
          </cell>
        </row>
        <row r="739">
          <cell r="T739">
            <v>0</v>
          </cell>
        </row>
        <row r="740">
          <cell r="T740">
            <v>0</v>
          </cell>
        </row>
        <row r="741">
          <cell r="T741">
            <v>0</v>
          </cell>
        </row>
        <row r="742">
          <cell r="T742">
            <v>0</v>
          </cell>
        </row>
        <row r="743">
          <cell r="T743">
            <v>0</v>
          </cell>
        </row>
        <row r="744">
          <cell r="T744">
            <v>0</v>
          </cell>
        </row>
        <row r="745">
          <cell r="T745">
            <v>0</v>
          </cell>
        </row>
        <row r="746">
          <cell r="T746">
            <v>0</v>
          </cell>
        </row>
        <row r="747">
          <cell r="T747">
            <v>0</v>
          </cell>
        </row>
        <row r="748">
          <cell r="T748">
            <v>0</v>
          </cell>
        </row>
        <row r="749">
          <cell r="T749">
            <v>0</v>
          </cell>
        </row>
        <row r="750">
          <cell r="T750">
            <v>0</v>
          </cell>
        </row>
        <row r="751">
          <cell r="T751">
            <v>0</v>
          </cell>
        </row>
        <row r="752">
          <cell r="T752">
            <v>0</v>
          </cell>
        </row>
        <row r="753">
          <cell r="T753">
            <v>0</v>
          </cell>
        </row>
        <row r="754">
          <cell r="T754">
            <v>0</v>
          </cell>
        </row>
        <row r="755">
          <cell r="T755">
            <v>0</v>
          </cell>
        </row>
        <row r="756">
          <cell r="T756">
            <v>0</v>
          </cell>
        </row>
        <row r="757">
          <cell r="T757">
            <v>0</v>
          </cell>
        </row>
        <row r="758">
          <cell r="T758">
            <v>0</v>
          </cell>
        </row>
        <row r="759">
          <cell r="T759">
            <v>0</v>
          </cell>
        </row>
        <row r="760">
          <cell r="T760">
            <v>0</v>
          </cell>
        </row>
        <row r="761">
          <cell r="T761">
            <v>0</v>
          </cell>
        </row>
        <row r="762">
          <cell r="T762">
            <v>0</v>
          </cell>
        </row>
        <row r="763">
          <cell r="T763">
            <v>0</v>
          </cell>
        </row>
        <row r="764">
          <cell r="T764">
            <v>0</v>
          </cell>
        </row>
        <row r="765">
          <cell r="T765">
            <v>0</v>
          </cell>
        </row>
        <row r="766">
          <cell r="T766">
            <v>0</v>
          </cell>
        </row>
        <row r="767">
          <cell r="T767">
            <v>0</v>
          </cell>
        </row>
        <row r="768">
          <cell r="T768">
            <v>0</v>
          </cell>
        </row>
        <row r="769">
          <cell r="T769">
            <v>0</v>
          </cell>
        </row>
        <row r="770">
          <cell r="T770">
            <v>0</v>
          </cell>
        </row>
        <row r="771">
          <cell r="T771">
            <v>0</v>
          </cell>
        </row>
        <row r="772">
          <cell r="T772">
            <v>0</v>
          </cell>
        </row>
        <row r="773">
          <cell r="T773">
            <v>0</v>
          </cell>
        </row>
        <row r="774">
          <cell r="T774">
            <v>0</v>
          </cell>
        </row>
        <row r="775">
          <cell r="T775">
            <v>0</v>
          </cell>
        </row>
        <row r="776">
          <cell r="T776">
            <v>0</v>
          </cell>
        </row>
        <row r="777">
          <cell r="T777">
            <v>0</v>
          </cell>
        </row>
        <row r="778">
          <cell r="T778">
            <v>0</v>
          </cell>
        </row>
        <row r="779">
          <cell r="T779">
            <v>0</v>
          </cell>
        </row>
        <row r="780">
          <cell r="T780">
            <v>0</v>
          </cell>
        </row>
        <row r="781">
          <cell r="T781">
            <v>0</v>
          </cell>
        </row>
        <row r="782">
          <cell r="T782">
            <v>0</v>
          </cell>
        </row>
        <row r="783">
          <cell r="T783">
            <v>0</v>
          </cell>
        </row>
        <row r="784">
          <cell r="T784">
            <v>0</v>
          </cell>
        </row>
        <row r="785">
          <cell r="T785">
            <v>0</v>
          </cell>
        </row>
        <row r="786">
          <cell r="T786">
            <v>0</v>
          </cell>
        </row>
        <row r="787">
          <cell r="T787">
            <v>0</v>
          </cell>
        </row>
        <row r="788">
          <cell r="T788">
            <v>0</v>
          </cell>
        </row>
        <row r="789">
          <cell r="T789">
            <v>0</v>
          </cell>
        </row>
        <row r="790">
          <cell r="T790">
            <v>0</v>
          </cell>
        </row>
        <row r="791">
          <cell r="T791">
            <v>0</v>
          </cell>
        </row>
        <row r="792">
          <cell r="T792">
            <v>0</v>
          </cell>
        </row>
        <row r="793">
          <cell r="T793">
            <v>0</v>
          </cell>
        </row>
        <row r="794">
          <cell r="T794">
            <v>0</v>
          </cell>
        </row>
        <row r="795">
          <cell r="T795">
            <v>0</v>
          </cell>
        </row>
        <row r="796">
          <cell r="T796">
            <v>0</v>
          </cell>
        </row>
        <row r="797">
          <cell r="T797">
            <v>0</v>
          </cell>
        </row>
        <row r="798">
          <cell r="T798">
            <v>0</v>
          </cell>
        </row>
        <row r="799">
          <cell r="T799">
            <v>0</v>
          </cell>
        </row>
        <row r="800">
          <cell r="T800">
            <v>0</v>
          </cell>
        </row>
        <row r="801">
          <cell r="T801">
            <v>0</v>
          </cell>
        </row>
        <row r="802">
          <cell r="T802">
            <v>0</v>
          </cell>
        </row>
        <row r="803">
          <cell r="T803">
            <v>0</v>
          </cell>
        </row>
        <row r="804">
          <cell r="T804">
            <v>0</v>
          </cell>
        </row>
        <row r="805">
          <cell r="T805">
            <v>0</v>
          </cell>
        </row>
        <row r="806">
          <cell r="T806">
            <v>0</v>
          </cell>
        </row>
        <row r="807">
          <cell r="T807">
            <v>0</v>
          </cell>
        </row>
        <row r="808">
          <cell r="T808">
            <v>0</v>
          </cell>
        </row>
        <row r="809">
          <cell r="T809">
            <v>0</v>
          </cell>
        </row>
        <row r="810">
          <cell r="T810">
            <v>0</v>
          </cell>
        </row>
        <row r="811">
          <cell r="T811">
            <v>0</v>
          </cell>
        </row>
        <row r="812">
          <cell r="T812">
            <v>0</v>
          </cell>
        </row>
        <row r="813">
          <cell r="T813">
            <v>0</v>
          </cell>
        </row>
        <row r="814">
          <cell r="T814">
            <v>0</v>
          </cell>
        </row>
        <row r="815">
          <cell r="T815">
            <v>0</v>
          </cell>
        </row>
        <row r="816">
          <cell r="T816">
            <v>0</v>
          </cell>
        </row>
        <row r="817">
          <cell r="T817">
            <v>0</v>
          </cell>
        </row>
        <row r="818">
          <cell r="T818">
            <v>0</v>
          </cell>
        </row>
        <row r="819">
          <cell r="T819">
            <v>0</v>
          </cell>
        </row>
        <row r="820">
          <cell r="T820">
            <v>0</v>
          </cell>
        </row>
        <row r="821">
          <cell r="T821">
            <v>0</v>
          </cell>
        </row>
        <row r="822">
          <cell r="T822">
            <v>0</v>
          </cell>
        </row>
        <row r="823">
          <cell r="T823">
            <v>0</v>
          </cell>
        </row>
        <row r="824">
          <cell r="T824">
            <v>0</v>
          </cell>
        </row>
        <row r="825">
          <cell r="T825">
            <v>0</v>
          </cell>
        </row>
        <row r="826">
          <cell r="T826">
            <v>0</v>
          </cell>
        </row>
        <row r="827">
          <cell r="T827">
            <v>0</v>
          </cell>
        </row>
        <row r="828">
          <cell r="T828">
            <v>0</v>
          </cell>
        </row>
        <row r="829">
          <cell r="T829">
            <v>0</v>
          </cell>
        </row>
        <row r="830">
          <cell r="T830">
            <v>0</v>
          </cell>
        </row>
        <row r="831">
          <cell r="T831">
            <v>0</v>
          </cell>
        </row>
        <row r="832">
          <cell r="T832">
            <v>0</v>
          </cell>
        </row>
        <row r="833">
          <cell r="T833">
            <v>0</v>
          </cell>
        </row>
        <row r="834">
          <cell r="T834">
            <v>0</v>
          </cell>
        </row>
        <row r="835">
          <cell r="T835">
            <v>0</v>
          </cell>
        </row>
        <row r="836">
          <cell r="T836">
            <v>0</v>
          </cell>
        </row>
        <row r="837">
          <cell r="T837">
            <v>0</v>
          </cell>
        </row>
        <row r="838">
          <cell r="T838">
            <v>0</v>
          </cell>
        </row>
        <row r="839">
          <cell r="T839">
            <v>0</v>
          </cell>
        </row>
        <row r="840">
          <cell r="T840">
            <v>0</v>
          </cell>
        </row>
        <row r="841">
          <cell r="T841">
            <v>0</v>
          </cell>
        </row>
        <row r="842">
          <cell r="T842">
            <v>0</v>
          </cell>
        </row>
        <row r="843">
          <cell r="T843">
            <v>0</v>
          </cell>
        </row>
        <row r="844">
          <cell r="T844">
            <v>0</v>
          </cell>
        </row>
        <row r="845">
          <cell r="T845">
            <v>0</v>
          </cell>
        </row>
        <row r="846">
          <cell r="T846">
            <v>0</v>
          </cell>
        </row>
        <row r="847">
          <cell r="T847">
            <v>0</v>
          </cell>
        </row>
        <row r="848">
          <cell r="T848">
            <v>0</v>
          </cell>
        </row>
        <row r="849">
          <cell r="T849">
            <v>0</v>
          </cell>
        </row>
        <row r="850">
          <cell r="T850">
            <v>0</v>
          </cell>
        </row>
        <row r="851">
          <cell r="T851">
            <v>0</v>
          </cell>
        </row>
        <row r="852">
          <cell r="T852">
            <v>0</v>
          </cell>
        </row>
        <row r="853">
          <cell r="T853">
            <v>0</v>
          </cell>
        </row>
        <row r="854">
          <cell r="T854">
            <v>0</v>
          </cell>
        </row>
        <row r="855">
          <cell r="T855">
            <v>0</v>
          </cell>
        </row>
        <row r="856">
          <cell r="T856">
            <v>0</v>
          </cell>
        </row>
        <row r="857">
          <cell r="T857">
            <v>0</v>
          </cell>
        </row>
        <row r="858">
          <cell r="T858">
            <v>0</v>
          </cell>
        </row>
        <row r="859">
          <cell r="T859">
            <v>0</v>
          </cell>
        </row>
        <row r="860">
          <cell r="T860">
            <v>0</v>
          </cell>
        </row>
        <row r="861">
          <cell r="T861">
            <v>0</v>
          </cell>
        </row>
        <row r="862">
          <cell r="T862">
            <v>0</v>
          </cell>
        </row>
        <row r="863">
          <cell r="T863">
            <v>0</v>
          </cell>
        </row>
        <row r="864">
          <cell r="T864">
            <v>0</v>
          </cell>
        </row>
        <row r="865">
          <cell r="T865">
            <v>0</v>
          </cell>
        </row>
        <row r="866">
          <cell r="T866">
            <v>0</v>
          </cell>
        </row>
        <row r="867">
          <cell r="T867">
            <v>0</v>
          </cell>
        </row>
        <row r="868">
          <cell r="T868">
            <v>0</v>
          </cell>
        </row>
        <row r="869">
          <cell r="T869">
            <v>0</v>
          </cell>
        </row>
        <row r="870">
          <cell r="T870">
            <v>0</v>
          </cell>
        </row>
        <row r="871">
          <cell r="T871">
            <v>0</v>
          </cell>
        </row>
        <row r="872">
          <cell r="T872">
            <v>0</v>
          </cell>
        </row>
        <row r="873">
          <cell r="T873">
            <v>0</v>
          </cell>
        </row>
        <row r="874">
          <cell r="T874">
            <v>0</v>
          </cell>
        </row>
        <row r="875">
          <cell r="T875">
            <v>0</v>
          </cell>
        </row>
        <row r="876">
          <cell r="T876">
            <v>0</v>
          </cell>
        </row>
        <row r="877">
          <cell r="T877">
            <v>0</v>
          </cell>
        </row>
        <row r="878">
          <cell r="T878">
            <v>0</v>
          </cell>
        </row>
        <row r="879">
          <cell r="T879">
            <v>0</v>
          </cell>
        </row>
        <row r="880">
          <cell r="T880">
            <v>0</v>
          </cell>
        </row>
        <row r="881">
          <cell r="T881">
            <v>0</v>
          </cell>
        </row>
        <row r="882">
          <cell r="T882">
            <v>0</v>
          </cell>
        </row>
        <row r="883">
          <cell r="T883">
            <v>0</v>
          </cell>
        </row>
        <row r="884">
          <cell r="T884">
            <v>0</v>
          </cell>
        </row>
        <row r="885">
          <cell r="T885">
            <v>0</v>
          </cell>
        </row>
        <row r="886">
          <cell r="T886">
            <v>0</v>
          </cell>
        </row>
        <row r="887">
          <cell r="T887">
            <v>0</v>
          </cell>
        </row>
        <row r="888">
          <cell r="T888">
            <v>0</v>
          </cell>
        </row>
        <row r="889">
          <cell r="T889">
            <v>0</v>
          </cell>
        </row>
        <row r="890">
          <cell r="T890">
            <v>0</v>
          </cell>
        </row>
        <row r="891">
          <cell r="T891">
            <v>0</v>
          </cell>
        </row>
        <row r="892">
          <cell r="T892">
            <v>0</v>
          </cell>
        </row>
        <row r="893">
          <cell r="T893">
            <v>0</v>
          </cell>
        </row>
        <row r="894">
          <cell r="T894">
            <v>0</v>
          </cell>
        </row>
        <row r="895">
          <cell r="T895">
            <v>0</v>
          </cell>
        </row>
        <row r="896">
          <cell r="T896">
            <v>0</v>
          </cell>
        </row>
        <row r="897">
          <cell r="T897">
            <v>0</v>
          </cell>
        </row>
        <row r="898">
          <cell r="T898">
            <v>0</v>
          </cell>
        </row>
        <row r="899">
          <cell r="T899">
            <v>0</v>
          </cell>
        </row>
        <row r="900">
          <cell r="T900">
            <v>0</v>
          </cell>
        </row>
        <row r="901">
          <cell r="T901">
            <v>0</v>
          </cell>
        </row>
        <row r="902">
          <cell r="T902">
            <v>0</v>
          </cell>
        </row>
        <row r="903">
          <cell r="T903">
            <v>0</v>
          </cell>
        </row>
        <row r="904">
          <cell r="T904">
            <v>0</v>
          </cell>
        </row>
        <row r="905">
          <cell r="T905">
            <v>0</v>
          </cell>
        </row>
        <row r="906">
          <cell r="T906">
            <v>0</v>
          </cell>
        </row>
        <row r="907">
          <cell r="T907">
            <v>0</v>
          </cell>
        </row>
        <row r="908">
          <cell r="T908">
            <v>0</v>
          </cell>
        </row>
        <row r="909">
          <cell r="T909">
            <v>0</v>
          </cell>
        </row>
        <row r="910">
          <cell r="T910">
            <v>0</v>
          </cell>
        </row>
        <row r="911">
          <cell r="T911">
            <v>0</v>
          </cell>
        </row>
        <row r="912">
          <cell r="T912">
            <v>0</v>
          </cell>
        </row>
        <row r="913">
          <cell r="T913">
            <v>0</v>
          </cell>
        </row>
        <row r="914">
          <cell r="T914">
            <v>0</v>
          </cell>
        </row>
        <row r="915">
          <cell r="T915">
            <v>0</v>
          </cell>
        </row>
        <row r="916">
          <cell r="T916">
            <v>0</v>
          </cell>
        </row>
        <row r="917">
          <cell r="T917">
            <v>0</v>
          </cell>
        </row>
        <row r="918">
          <cell r="T918">
            <v>0</v>
          </cell>
        </row>
        <row r="919">
          <cell r="T919">
            <v>0</v>
          </cell>
        </row>
        <row r="920">
          <cell r="T920">
            <v>0</v>
          </cell>
        </row>
        <row r="921">
          <cell r="T921">
            <v>0</v>
          </cell>
        </row>
        <row r="922">
          <cell r="T922">
            <v>0</v>
          </cell>
        </row>
        <row r="923">
          <cell r="T923">
            <v>0</v>
          </cell>
        </row>
        <row r="924">
          <cell r="T924">
            <v>0</v>
          </cell>
        </row>
        <row r="925">
          <cell r="T925">
            <v>0</v>
          </cell>
        </row>
        <row r="926">
          <cell r="T926">
            <v>0</v>
          </cell>
        </row>
        <row r="927">
          <cell r="T927">
            <v>0</v>
          </cell>
        </row>
        <row r="928">
          <cell r="T928">
            <v>0</v>
          </cell>
        </row>
        <row r="929">
          <cell r="T929">
            <v>0</v>
          </cell>
        </row>
        <row r="930">
          <cell r="T930">
            <v>0</v>
          </cell>
        </row>
        <row r="931">
          <cell r="T931">
            <v>0</v>
          </cell>
        </row>
        <row r="932">
          <cell r="T932">
            <v>0</v>
          </cell>
        </row>
        <row r="933">
          <cell r="T933">
            <v>0</v>
          </cell>
        </row>
        <row r="934">
          <cell r="T934">
            <v>0</v>
          </cell>
        </row>
        <row r="935">
          <cell r="T935">
            <v>0</v>
          </cell>
        </row>
        <row r="936">
          <cell r="T936">
            <v>0</v>
          </cell>
        </row>
        <row r="937">
          <cell r="T937">
            <v>0</v>
          </cell>
        </row>
        <row r="938">
          <cell r="T938">
            <v>0</v>
          </cell>
        </row>
        <row r="939">
          <cell r="T939">
            <v>0</v>
          </cell>
        </row>
        <row r="940">
          <cell r="T940">
            <v>0</v>
          </cell>
        </row>
        <row r="941">
          <cell r="T941">
            <v>0</v>
          </cell>
        </row>
        <row r="942">
          <cell r="T942">
            <v>0</v>
          </cell>
        </row>
        <row r="943">
          <cell r="T943">
            <v>0</v>
          </cell>
        </row>
        <row r="944">
          <cell r="T944">
            <v>0</v>
          </cell>
        </row>
        <row r="945">
          <cell r="T945">
            <v>0</v>
          </cell>
        </row>
        <row r="946">
          <cell r="T946">
            <v>0</v>
          </cell>
        </row>
        <row r="947">
          <cell r="T947">
            <v>0</v>
          </cell>
        </row>
        <row r="948">
          <cell r="T948">
            <v>0</v>
          </cell>
        </row>
        <row r="949">
          <cell r="T949">
            <v>0</v>
          </cell>
        </row>
        <row r="950">
          <cell r="T950">
            <v>0</v>
          </cell>
        </row>
        <row r="951">
          <cell r="T951">
            <v>0</v>
          </cell>
        </row>
        <row r="952">
          <cell r="T952">
            <v>0</v>
          </cell>
        </row>
        <row r="953">
          <cell r="T953">
            <v>0</v>
          </cell>
        </row>
        <row r="954">
          <cell r="T954">
            <v>0</v>
          </cell>
        </row>
        <row r="955">
          <cell r="T955">
            <v>0</v>
          </cell>
        </row>
        <row r="956">
          <cell r="T956">
            <v>0</v>
          </cell>
        </row>
        <row r="957">
          <cell r="T957">
            <v>0</v>
          </cell>
        </row>
        <row r="958">
          <cell r="T958">
            <v>0</v>
          </cell>
        </row>
        <row r="959">
          <cell r="T959">
            <v>0</v>
          </cell>
        </row>
        <row r="960">
          <cell r="T960">
            <v>0</v>
          </cell>
        </row>
        <row r="961">
          <cell r="T961">
            <v>0</v>
          </cell>
        </row>
        <row r="962">
          <cell r="T962">
            <v>0</v>
          </cell>
        </row>
        <row r="963">
          <cell r="T963">
            <v>0</v>
          </cell>
        </row>
        <row r="964">
          <cell r="T964">
            <v>0</v>
          </cell>
        </row>
        <row r="965">
          <cell r="T965">
            <v>0</v>
          </cell>
        </row>
        <row r="966">
          <cell r="T966">
            <v>0</v>
          </cell>
        </row>
        <row r="967">
          <cell r="T967">
            <v>0</v>
          </cell>
        </row>
        <row r="968">
          <cell r="T968">
            <v>0</v>
          </cell>
        </row>
        <row r="969">
          <cell r="T969">
            <v>0</v>
          </cell>
        </row>
        <row r="970">
          <cell r="T970">
            <v>0</v>
          </cell>
        </row>
        <row r="971">
          <cell r="T971">
            <v>0</v>
          </cell>
        </row>
        <row r="972">
          <cell r="T972">
            <v>0</v>
          </cell>
        </row>
        <row r="973">
          <cell r="T973">
            <v>0</v>
          </cell>
        </row>
        <row r="974">
          <cell r="T974">
            <v>0</v>
          </cell>
        </row>
        <row r="975">
          <cell r="T975">
            <v>0</v>
          </cell>
        </row>
        <row r="976">
          <cell r="T976">
            <v>0</v>
          </cell>
        </row>
        <row r="977">
          <cell r="T977">
            <v>0</v>
          </cell>
        </row>
        <row r="978">
          <cell r="T978">
            <v>0</v>
          </cell>
        </row>
        <row r="979">
          <cell r="T979">
            <v>0</v>
          </cell>
        </row>
        <row r="980">
          <cell r="T980">
            <v>0</v>
          </cell>
        </row>
        <row r="981">
          <cell r="T981">
            <v>0</v>
          </cell>
        </row>
        <row r="982">
          <cell r="T982">
            <v>0</v>
          </cell>
        </row>
        <row r="983">
          <cell r="T983">
            <v>0</v>
          </cell>
        </row>
        <row r="984">
          <cell r="T984">
            <v>0</v>
          </cell>
        </row>
        <row r="985">
          <cell r="T985">
            <v>0</v>
          </cell>
        </row>
        <row r="986">
          <cell r="T986">
            <v>0</v>
          </cell>
        </row>
        <row r="987">
          <cell r="T987">
            <v>0</v>
          </cell>
        </row>
        <row r="988">
          <cell r="T988">
            <v>0</v>
          </cell>
        </row>
        <row r="989">
          <cell r="T989">
            <v>0</v>
          </cell>
        </row>
        <row r="990">
          <cell r="T990">
            <v>0</v>
          </cell>
        </row>
        <row r="991">
          <cell r="T991">
            <v>0</v>
          </cell>
        </row>
        <row r="992">
          <cell r="T992">
            <v>0</v>
          </cell>
        </row>
        <row r="993">
          <cell r="T993">
            <v>0</v>
          </cell>
        </row>
        <row r="994">
          <cell r="T994">
            <v>0</v>
          </cell>
        </row>
        <row r="995">
          <cell r="T995">
            <v>0</v>
          </cell>
        </row>
        <row r="996">
          <cell r="T996">
            <v>0</v>
          </cell>
        </row>
        <row r="997">
          <cell r="T997">
            <v>0</v>
          </cell>
        </row>
        <row r="998">
          <cell r="T998">
            <v>0</v>
          </cell>
        </row>
        <row r="999">
          <cell r="T999">
            <v>0</v>
          </cell>
        </row>
        <row r="1000">
          <cell r="T1000">
            <v>0</v>
          </cell>
        </row>
        <row r="1001">
          <cell r="T1001">
            <v>0</v>
          </cell>
        </row>
        <row r="1002">
          <cell r="T1002">
            <v>0</v>
          </cell>
        </row>
        <row r="1003">
          <cell r="T1003">
            <v>0</v>
          </cell>
        </row>
        <row r="1004">
          <cell r="T1004">
            <v>0</v>
          </cell>
        </row>
        <row r="1005">
          <cell r="T1005">
            <v>0</v>
          </cell>
        </row>
        <row r="1006">
          <cell r="T1006">
            <v>0</v>
          </cell>
        </row>
        <row r="1007">
          <cell r="T1007">
            <v>0</v>
          </cell>
        </row>
        <row r="1008">
          <cell r="T1008">
            <v>0</v>
          </cell>
        </row>
        <row r="1009">
          <cell r="T1009">
            <v>0</v>
          </cell>
        </row>
        <row r="1010">
          <cell r="T1010">
            <v>0</v>
          </cell>
        </row>
        <row r="1011">
          <cell r="T1011">
            <v>0</v>
          </cell>
        </row>
        <row r="1012">
          <cell r="T1012">
            <v>0</v>
          </cell>
        </row>
        <row r="1013">
          <cell r="T1013">
            <v>0</v>
          </cell>
        </row>
        <row r="1014">
          <cell r="T1014">
            <v>0</v>
          </cell>
        </row>
        <row r="1015">
          <cell r="T1015">
            <v>0</v>
          </cell>
        </row>
        <row r="1016">
          <cell r="T1016">
            <v>0</v>
          </cell>
        </row>
        <row r="1017">
          <cell r="T1017">
            <v>0</v>
          </cell>
        </row>
        <row r="1018">
          <cell r="T1018">
            <v>0</v>
          </cell>
        </row>
        <row r="1019">
          <cell r="T1019">
            <v>0</v>
          </cell>
        </row>
        <row r="1020">
          <cell r="T1020">
            <v>0</v>
          </cell>
        </row>
        <row r="1021">
          <cell r="T1021">
            <v>0</v>
          </cell>
        </row>
        <row r="1022">
          <cell r="T1022">
            <v>0</v>
          </cell>
        </row>
        <row r="1023">
          <cell r="T1023">
            <v>0</v>
          </cell>
        </row>
        <row r="1024">
          <cell r="T1024">
            <v>0</v>
          </cell>
        </row>
        <row r="1025">
          <cell r="T1025">
            <v>0</v>
          </cell>
        </row>
        <row r="1026">
          <cell r="T1026">
            <v>0</v>
          </cell>
        </row>
        <row r="1027">
          <cell r="T1027">
            <v>0</v>
          </cell>
        </row>
        <row r="1028">
          <cell r="T1028">
            <v>0</v>
          </cell>
        </row>
        <row r="1029">
          <cell r="T1029">
            <v>0</v>
          </cell>
        </row>
        <row r="1030">
          <cell r="T1030">
            <v>0</v>
          </cell>
        </row>
        <row r="1031">
          <cell r="T1031">
            <v>0</v>
          </cell>
        </row>
        <row r="1032">
          <cell r="T1032">
            <v>0</v>
          </cell>
        </row>
        <row r="1033">
          <cell r="T1033">
            <v>0</v>
          </cell>
        </row>
        <row r="1034">
          <cell r="T1034">
            <v>0</v>
          </cell>
        </row>
        <row r="1035">
          <cell r="T1035">
            <v>0</v>
          </cell>
        </row>
        <row r="1036">
          <cell r="T1036">
            <v>0</v>
          </cell>
        </row>
        <row r="1037">
          <cell r="T1037">
            <v>0</v>
          </cell>
        </row>
        <row r="1038">
          <cell r="T1038">
            <v>0</v>
          </cell>
        </row>
        <row r="1039">
          <cell r="T1039">
            <v>0</v>
          </cell>
        </row>
        <row r="1040">
          <cell r="T1040">
            <v>0</v>
          </cell>
        </row>
        <row r="1041">
          <cell r="T1041">
            <v>0</v>
          </cell>
        </row>
        <row r="1042">
          <cell r="T1042">
            <v>0</v>
          </cell>
        </row>
        <row r="1043">
          <cell r="T1043">
            <v>0</v>
          </cell>
        </row>
        <row r="1044">
          <cell r="T1044">
            <v>0</v>
          </cell>
        </row>
        <row r="1045">
          <cell r="T1045">
            <v>0</v>
          </cell>
        </row>
        <row r="1046">
          <cell r="T1046">
            <v>0</v>
          </cell>
        </row>
        <row r="1047">
          <cell r="T1047">
            <v>0</v>
          </cell>
        </row>
        <row r="1048">
          <cell r="T1048">
            <v>0</v>
          </cell>
        </row>
        <row r="1049">
          <cell r="T1049">
            <v>0</v>
          </cell>
        </row>
        <row r="1050">
          <cell r="T1050">
            <v>0</v>
          </cell>
        </row>
        <row r="1051">
          <cell r="T1051">
            <v>0</v>
          </cell>
        </row>
        <row r="1052">
          <cell r="T1052">
            <v>0</v>
          </cell>
        </row>
        <row r="1053">
          <cell r="T1053">
            <v>0</v>
          </cell>
        </row>
        <row r="1054">
          <cell r="T1054">
            <v>0</v>
          </cell>
        </row>
        <row r="1055">
          <cell r="T1055">
            <v>0</v>
          </cell>
        </row>
        <row r="1056">
          <cell r="T1056">
            <v>0</v>
          </cell>
        </row>
        <row r="1057">
          <cell r="T1057">
            <v>0</v>
          </cell>
        </row>
        <row r="1058">
          <cell r="T1058">
            <v>0</v>
          </cell>
        </row>
        <row r="1059">
          <cell r="T1059">
            <v>0</v>
          </cell>
        </row>
        <row r="1060">
          <cell r="T1060">
            <v>0</v>
          </cell>
        </row>
        <row r="1061">
          <cell r="T1061">
            <v>0</v>
          </cell>
        </row>
        <row r="1062">
          <cell r="T1062">
            <v>0</v>
          </cell>
        </row>
        <row r="1063">
          <cell r="T1063">
            <v>0</v>
          </cell>
        </row>
        <row r="1064">
          <cell r="T1064">
            <v>0</v>
          </cell>
        </row>
        <row r="1065">
          <cell r="T1065">
            <v>0</v>
          </cell>
        </row>
        <row r="1066">
          <cell r="T1066">
            <v>0</v>
          </cell>
        </row>
        <row r="1067">
          <cell r="T1067">
            <v>0</v>
          </cell>
        </row>
        <row r="1068">
          <cell r="T1068">
            <v>0</v>
          </cell>
        </row>
        <row r="1069">
          <cell r="T1069">
            <v>0</v>
          </cell>
        </row>
        <row r="1070">
          <cell r="T1070">
            <v>0</v>
          </cell>
        </row>
        <row r="1071">
          <cell r="T1071">
            <v>0</v>
          </cell>
        </row>
        <row r="1072">
          <cell r="T1072">
            <v>0</v>
          </cell>
        </row>
        <row r="1073">
          <cell r="T1073">
            <v>0</v>
          </cell>
        </row>
        <row r="1074">
          <cell r="T1074">
            <v>0</v>
          </cell>
        </row>
        <row r="1075">
          <cell r="T1075">
            <v>0</v>
          </cell>
        </row>
        <row r="1076">
          <cell r="T1076">
            <v>0</v>
          </cell>
        </row>
        <row r="1077">
          <cell r="T1077">
            <v>0</v>
          </cell>
        </row>
        <row r="1078">
          <cell r="T1078">
            <v>0</v>
          </cell>
        </row>
        <row r="1079">
          <cell r="T1079">
            <v>0</v>
          </cell>
        </row>
        <row r="1080">
          <cell r="T1080">
            <v>0</v>
          </cell>
        </row>
        <row r="1081">
          <cell r="T1081">
            <v>0</v>
          </cell>
        </row>
        <row r="1082">
          <cell r="T1082">
            <v>0</v>
          </cell>
        </row>
        <row r="1083">
          <cell r="T1083">
            <v>0</v>
          </cell>
        </row>
        <row r="1084">
          <cell r="T1084">
            <v>0</v>
          </cell>
        </row>
        <row r="1085">
          <cell r="T1085">
            <v>0</v>
          </cell>
        </row>
        <row r="1086">
          <cell r="T1086">
            <v>0</v>
          </cell>
        </row>
        <row r="1087">
          <cell r="T1087">
            <v>0</v>
          </cell>
        </row>
        <row r="1088">
          <cell r="T1088">
            <v>0</v>
          </cell>
        </row>
        <row r="1089">
          <cell r="T1089">
            <v>0</v>
          </cell>
        </row>
        <row r="1090">
          <cell r="T1090">
            <v>0</v>
          </cell>
        </row>
        <row r="1091">
          <cell r="T1091">
            <v>0</v>
          </cell>
        </row>
        <row r="1092">
          <cell r="T1092">
            <v>0</v>
          </cell>
        </row>
        <row r="1093">
          <cell r="T1093">
            <v>0</v>
          </cell>
        </row>
        <row r="1094">
          <cell r="T1094">
            <v>0</v>
          </cell>
        </row>
        <row r="1095">
          <cell r="T1095">
            <v>0</v>
          </cell>
        </row>
        <row r="1096">
          <cell r="T1096">
            <v>0</v>
          </cell>
        </row>
        <row r="1097">
          <cell r="T1097">
            <v>0</v>
          </cell>
        </row>
        <row r="1098">
          <cell r="T1098">
            <v>0</v>
          </cell>
        </row>
        <row r="1099">
          <cell r="T1099">
            <v>0</v>
          </cell>
        </row>
        <row r="1100">
          <cell r="T1100">
            <v>0</v>
          </cell>
        </row>
        <row r="1101">
          <cell r="T1101">
            <v>0</v>
          </cell>
        </row>
        <row r="1102">
          <cell r="T1102">
            <v>0</v>
          </cell>
        </row>
        <row r="1103">
          <cell r="T1103">
            <v>0</v>
          </cell>
        </row>
        <row r="1104">
          <cell r="T1104">
            <v>0</v>
          </cell>
        </row>
        <row r="1105">
          <cell r="T1105">
            <v>0</v>
          </cell>
        </row>
        <row r="1106">
          <cell r="T1106">
            <v>0</v>
          </cell>
        </row>
        <row r="1107">
          <cell r="T1107">
            <v>0</v>
          </cell>
        </row>
        <row r="1108">
          <cell r="T1108">
            <v>0</v>
          </cell>
        </row>
        <row r="1109">
          <cell r="T1109">
            <v>0</v>
          </cell>
        </row>
        <row r="1110">
          <cell r="T1110">
            <v>0</v>
          </cell>
        </row>
        <row r="1111">
          <cell r="T1111">
            <v>0</v>
          </cell>
        </row>
        <row r="1112">
          <cell r="T1112">
            <v>0</v>
          </cell>
        </row>
        <row r="1113">
          <cell r="T1113">
            <v>0</v>
          </cell>
        </row>
        <row r="1114">
          <cell r="T1114">
            <v>0</v>
          </cell>
        </row>
        <row r="1115">
          <cell r="T1115">
            <v>0</v>
          </cell>
        </row>
        <row r="1116">
          <cell r="T1116">
            <v>0</v>
          </cell>
        </row>
        <row r="1117">
          <cell r="T1117">
            <v>0</v>
          </cell>
        </row>
        <row r="1118">
          <cell r="T1118">
            <v>0</v>
          </cell>
        </row>
        <row r="1119">
          <cell r="T1119">
            <v>0</v>
          </cell>
        </row>
        <row r="1120">
          <cell r="T1120">
            <v>0</v>
          </cell>
        </row>
        <row r="1121">
          <cell r="T1121">
            <v>0</v>
          </cell>
        </row>
        <row r="1122">
          <cell r="T1122">
            <v>0</v>
          </cell>
        </row>
        <row r="1123">
          <cell r="T1123">
            <v>0</v>
          </cell>
        </row>
        <row r="1124">
          <cell r="T1124">
            <v>0</v>
          </cell>
        </row>
        <row r="1125">
          <cell r="T1125">
            <v>0</v>
          </cell>
        </row>
        <row r="1126">
          <cell r="T1126">
            <v>0</v>
          </cell>
        </row>
        <row r="1127">
          <cell r="T1127">
            <v>0</v>
          </cell>
        </row>
        <row r="1128">
          <cell r="T1128">
            <v>0</v>
          </cell>
        </row>
        <row r="1129">
          <cell r="T1129">
            <v>0</v>
          </cell>
        </row>
        <row r="1130">
          <cell r="T1130">
            <v>0</v>
          </cell>
        </row>
        <row r="1131">
          <cell r="T1131">
            <v>0</v>
          </cell>
        </row>
        <row r="1132">
          <cell r="T1132">
            <v>0</v>
          </cell>
        </row>
        <row r="1133">
          <cell r="T1133">
            <v>0</v>
          </cell>
        </row>
        <row r="1134">
          <cell r="T1134">
            <v>0</v>
          </cell>
        </row>
        <row r="1135">
          <cell r="T1135">
            <v>0</v>
          </cell>
        </row>
        <row r="1136">
          <cell r="T1136">
            <v>0</v>
          </cell>
        </row>
        <row r="1137">
          <cell r="T1137">
            <v>0</v>
          </cell>
        </row>
        <row r="1138">
          <cell r="T1138">
            <v>0</v>
          </cell>
        </row>
        <row r="1139">
          <cell r="T1139">
            <v>0</v>
          </cell>
        </row>
        <row r="1140">
          <cell r="T1140">
            <v>0</v>
          </cell>
        </row>
        <row r="1141">
          <cell r="T1141">
            <v>0</v>
          </cell>
        </row>
        <row r="1142">
          <cell r="T1142">
            <v>0</v>
          </cell>
        </row>
        <row r="1143">
          <cell r="T1143">
            <v>0</v>
          </cell>
        </row>
        <row r="1144">
          <cell r="T1144">
            <v>0</v>
          </cell>
        </row>
        <row r="1145">
          <cell r="T1145">
            <v>0</v>
          </cell>
        </row>
        <row r="1146">
          <cell r="T1146">
            <v>0</v>
          </cell>
        </row>
        <row r="1147">
          <cell r="T1147">
            <v>0</v>
          </cell>
        </row>
        <row r="1148">
          <cell r="T1148">
            <v>0</v>
          </cell>
        </row>
        <row r="1149">
          <cell r="T1149">
            <v>0</v>
          </cell>
        </row>
        <row r="1150">
          <cell r="T1150">
            <v>0</v>
          </cell>
        </row>
        <row r="1151">
          <cell r="T1151">
            <v>0</v>
          </cell>
        </row>
        <row r="1152">
          <cell r="T1152">
            <v>0</v>
          </cell>
        </row>
        <row r="1153">
          <cell r="T1153">
            <v>0</v>
          </cell>
        </row>
        <row r="1154">
          <cell r="T1154">
            <v>0</v>
          </cell>
        </row>
        <row r="1155">
          <cell r="T1155">
            <v>0</v>
          </cell>
        </row>
        <row r="1156">
          <cell r="T1156">
            <v>0</v>
          </cell>
        </row>
        <row r="1157">
          <cell r="T1157">
            <v>0</v>
          </cell>
        </row>
        <row r="1158">
          <cell r="T1158">
            <v>0</v>
          </cell>
        </row>
        <row r="1159">
          <cell r="T1159">
            <v>0</v>
          </cell>
        </row>
        <row r="1160">
          <cell r="T1160">
            <v>0</v>
          </cell>
        </row>
        <row r="1161">
          <cell r="T1161">
            <v>0</v>
          </cell>
        </row>
        <row r="1162">
          <cell r="T1162">
            <v>0</v>
          </cell>
        </row>
        <row r="1163">
          <cell r="T1163">
            <v>0</v>
          </cell>
        </row>
        <row r="1164">
          <cell r="T1164">
            <v>0</v>
          </cell>
        </row>
        <row r="1165">
          <cell r="T1165">
            <v>0</v>
          </cell>
        </row>
        <row r="1166">
          <cell r="T1166">
            <v>0</v>
          </cell>
        </row>
        <row r="1167">
          <cell r="T1167">
            <v>0</v>
          </cell>
        </row>
        <row r="1168">
          <cell r="T1168">
            <v>0</v>
          </cell>
        </row>
        <row r="1169">
          <cell r="T1169">
            <v>0</v>
          </cell>
        </row>
        <row r="1170">
          <cell r="T1170">
            <v>0</v>
          </cell>
        </row>
        <row r="1171">
          <cell r="T1171">
            <v>0</v>
          </cell>
        </row>
        <row r="1172">
          <cell r="T1172">
            <v>0</v>
          </cell>
        </row>
        <row r="1173">
          <cell r="T1173">
            <v>0</v>
          </cell>
        </row>
        <row r="1174">
          <cell r="T1174">
            <v>0</v>
          </cell>
        </row>
        <row r="1175">
          <cell r="T1175">
            <v>0</v>
          </cell>
        </row>
        <row r="1176">
          <cell r="T1176">
            <v>0</v>
          </cell>
        </row>
        <row r="1177">
          <cell r="T1177">
            <v>0</v>
          </cell>
        </row>
        <row r="1178">
          <cell r="T1178">
            <v>0</v>
          </cell>
        </row>
        <row r="1179">
          <cell r="T1179">
            <v>0</v>
          </cell>
        </row>
        <row r="1180">
          <cell r="T1180">
            <v>0</v>
          </cell>
        </row>
        <row r="1181">
          <cell r="T1181">
            <v>0</v>
          </cell>
        </row>
        <row r="1182">
          <cell r="T1182">
            <v>0</v>
          </cell>
        </row>
        <row r="1183">
          <cell r="T1183">
            <v>0</v>
          </cell>
        </row>
        <row r="1184">
          <cell r="T1184">
            <v>0</v>
          </cell>
        </row>
        <row r="1185">
          <cell r="T1185">
            <v>0</v>
          </cell>
        </row>
        <row r="1186">
          <cell r="T1186">
            <v>0</v>
          </cell>
        </row>
        <row r="1187">
          <cell r="T1187">
            <v>0</v>
          </cell>
        </row>
        <row r="1188">
          <cell r="T1188">
            <v>0</v>
          </cell>
        </row>
        <row r="1189">
          <cell r="T1189">
            <v>0</v>
          </cell>
        </row>
        <row r="1190">
          <cell r="T1190">
            <v>0</v>
          </cell>
        </row>
        <row r="1191">
          <cell r="T1191">
            <v>0</v>
          </cell>
        </row>
        <row r="1192">
          <cell r="T1192">
            <v>0</v>
          </cell>
        </row>
        <row r="1193">
          <cell r="T1193">
            <v>0</v>
          </cell>
        </row>
        <row r="1194">
          <cell r="T1194">
            <v>0</v>
          </cell>
        </row>
        <row r="1195">
          <cell r="T1195">
            <v>0</v>
          </cell>
        </row>
        <row r="1196">
          <cell r="T1196">
            <v>0</v>
          </cell>
        </row>
        <row r="1197">
          <cell r="T1197">
            <v>0</v>
          </cell>
        </row>
        <row r="1198">
          <cell r="T1198">
            <v>0</v>
          </cell>
        </row>
        <row r="1199">
          <cell r="T1199">
            <v>0</v>
          </cell>
        </row>
        <row r="1200">
          <cell r="T1200">
            <v>0</v>
          </cell>
        </row>
        <row r="1201">
          <cell r="T1201">
            <v>0</v>
          </cell>
        </row>
        <row r="1202">
          <cell r="T1202">
            <v>0</v>
          </cell>
        </row>
        <row r="1203">
          <cell r="T1203">
            <v>0</v>
          </cell>
        </row>
        <row r="1204">
          <cell r="T1204">
            <v>0</v>
          </cell>
        </row>
        <row r="1205">
          <cell r="T1205">
            <v>0</v>
          </cell>
        </row>
        <row r="1206">
          <cell r="T1206">
            <v>0</v>
          </cell>
        </row>
        <row r="1207">
          <cell r="T1207">
            <v>0</v>
          </cell>
        </row>
        <row r="1208">
          <cell r="T1208">
            <v>0</v>
          </cell>
        </row>
        <row r="1209">
          <cell r="T1209">
            <v>0</v>
          </cell>
        </row>
        <row r="1210">
          <cell r="T1210">
            <v>0</v>
          </cell>
        </row>
        <row r="1211">
          <cell r="T1211">
            <v>0</v>
          </cell>
        </row>
        <row r="1212">
          <cell r="T1212">
            <v>0</v>
          </cell>
        </row>
        <row r="1213">
          <cell r="T1213">
            <v>0</v>
          </cell>
        </row>
        <row r="1214">
          <cell r="T1214">
            <v>0</v>
          </cell>
        </row>
        <row r="1215">
          <cell r="T1215">
            <v>0</v>
          </cell>
        </row>
        <row r="1216">
          <cell r="T1216">
            <v>0</v>
          </cell>
        </row>
        <row r="1217">
          <cell r="T1217">
            <v>0</v>
          </cell>
        </row>
        <row r="1218">
          <cell r="T1218">
            <v>0</v>
          </cell>
        </row>
        <row r="1219">
          <cell r="T1219">
            <v>0</v>
          </cell>
        </row>
        <row r="1220">
          <cell r="T1220">
            <v>0</v>
          </cell>
        </row>
        <row r="1221">
          <cell r="T1221">
            <v>0</v>
          </cell>
        </row>
        <row r="1222">
          <cell r="T1222">
            <v>0</v>
          </cell>
        </row>
        <row r="1223">
          <cell r="T1223">
            <v>0</v>
          </cell>
        </row>
        <row r="1224">
          <cell r="T1224">
            <v>0</v>
          </cell>
        </row>
        <row r="1225">
          <cell r="T1225">
            <v>0</v>
          </cell>
        </row>
        <row r="1226">
          <cell r="T1226">
            <v>0</v>
          </cell>
        </row>
        <row r="1227">
          <cell r="T1227">
            <v>0</v>
          </cell>
        </row>
        <row r="1228">
          <cell r="T1228">
            <v>0</v>
          </cell>
        </row>
        <row r="1229">
          <cell r="T1229">
            <v>0</v>
          </cell>
        </row>
        <row r="1230">
          <cell r="T1230">
            <v>0</v>
          </cell>
        </row>
        <row r="1231">
          <cell r="T1231">
            <v>0</v>
          </cell>
        </row>
        <row r="1232">
          <cell r="T1232">
            <v>0</v>
          </cell>
        </row>
        <row r="1233">
          <cell r="T1233">
            <v>0</v>
          </cell>
        </row>
        <row r="1234">
          <cell r="T1234">
            <v>0</v>
          </cell>
        </row>
        <row r="1235">
          <cell r="T1235">
            <v>0</v>
          </cell>
        </row>
        <row r="1236">
          <cell r="T1236">
            <v>0</v>
          </cell>
        </row>
        <row r="1237">
          <cell r="T1237">
            <v>0</v>
          </cell>
        </row>
        <row r="1238">
          <cell r="T1238">
            <v>0</v>
          </cell>
        </row>
        <row r="1239">
          <cell r="T1239">
            <v>0</v>
          </cell>
        </row>
        <row r="1240">
          <cell r="T1240">
            <v>0</v>
          </cell>
        </row>
        <row r="1241">
          <cell r="T1241">
            <v>0</v>
          </cell>
        </row>
        <row r="1242">
          <cell r="T1242">
            <v>0</v>
          </cell>
        </row>
        <row r="1243">
          <cell r="T1243">
            <v>0</v>
          </cell>
        </row>
        <row r="1244">
          <cell r="T1244">
            <v>0</v>
          </cell>
        </row>
        <row r="1245">
          <cell r="T1245">
            <v>0</v>
          </cell>
        </row>
        <row r="1246">
          <cell r="T1246">
            <v>0</v>
          </cell>
        </row>
        <row r="1247">
          <cell r="T1247">
            <v>0</v>
          </cell>
        </row>
        <row r="1248">
          <cell r="T1248">
            <v>0</v>
          </cell>
        </row>
        <row r="1249">
          <cell r="T1249">
            <v>0</v>
          </cell>
        </row>
        <row r="1250">
          <cell r="T1250">
            <v>0</v>
          </cell>
        </row>
        <row r="1251">
          <cell r="T1251">
            <v>0</v>
          </cell>
        </row>
        <row r="1252">
          <cell r="T1252">
            <v>0</v>
          </cell>
        </row>
        <row r="1253">
          <cell r="T1253">
            <v>0</v>
          </cell>
        </row>
        <row r="1254">
          <cell r="T1254">
            <v>0</v>
          </cell>
        </row>
        <row r="1255">
          <cell r="T1255">
            <v>0</v>
          </cell>
        </row>
        <row r="1256">
          <cell r="T1256">
            <v>0</v>
          </cell>
        </row>
        <row r="1257">
          <cell r="T1257">
            <v>0</v>
          </cell>
        </row>
        <row r="1258">
          <cell r="T1258">
            <v>0</v>
          </cell>
        </row>
        <row r="1259">
          <cell r="T1259">
            <v>0</v>
          </cell>
        </row>
        <row r="1260">
          <cell r="T1260">
            <v>0</v>
          </cell>
        </row>
        <row r="1261">
          <cell r="T1261">
            <v>0</v>
          </cell>
        </row>
        <row r="1262">
          <cell r="T1262">
            <v>0</v>
          </cell>
        </row>
        <row r="1263">
          <cell r="T1263">
            <v>0</v>
          </cell>
        </row>
        <row r="1264">
          <cell r="T1264">
            <v>0</v>
          </cell>
        </row>
        <row r="1265">
          <cell r="T1265">
            <v>0</v>
          </cell>
        </row>
        <row r="1266">
          <cell r="T1266">
            <v>0</v>
          </cell>
        </row>
        <row r="1267">
          <cell r="T1267">
            <v>0</v>
          </cell>
        </row>
        <row r="1268">
          <cell r="T1268">
            <v>0</v>
          </cell>
        </row>
        <row r="1269">
          <cell r="T1269">
            <v>0</v>
          </cell>
        </row>
        <row r="1270">
          <cell r="T1270">
            <v>0</v>
          </cell>
        </row>
        <row r="1271">
          <cell r="T1271">
            <v>0</v>
          </cell>
        </row>
        <row r="1272">
          <cell r="T1272">
            <v>0</v>
          </cell>
        </row>
        <row r="1273">
          <cell r="T1273">
            <v>0</v>
          </cell>
        </row>
        <row r="1274">
          <cell r="T1274">
            <v>0</v>
          </cell>
        </row>
        <row r="1275">
          <cell r="T1275">
            <v>0</v>
          </cell>
        </row>
        <row r="1276">
          <cell r="T1276">
            <v>0</v>
          </cell>
        </row>
        <row r="1277">
          <cell r="T1277">
            <v>0</v>
          </cell>
        </row>
        <row r="1278">
          <cell r="T1278">
            <v>0</v>
          </cell>
        </row>
        <row r="1279">
          <cell r="T1279">
            <v>0</v>
          </cell>
        </row>
        <row r="1280">
          <cell r="T1280">
            <v>0</v>
          </cell>
        </row>
        <row r="1281">
          <cell r="T1281">
            <v>0</v>
          </cell>
        </row>
        <row r="1282">
          <cell r="T1282">
            <v>0</v>
          </cell>
        </row>
        <row r="1283">
          <cell r="T1283">
            <v>0</v>
          </cell>
        </row>
        <row r="1284">
          <cell r="T1284">
            <v>0</v>
          </cell>
        </row>
        <row r="1285">
          <cell r="T1285">
            <v>0</v>
          </cell>
        </row>
        <row r="1286">
          <cell r="T1286">
            <v>0</v>
          </cell>
        </row>
        <row r="1287">
          <cell r="T1287">
            <v>0</v>
          </cell>
        </row>
        <row r="1288">
          <cell r="T1288">
            <v>0</v>
          </cell>
        </row>
        <row r="1289">
          <cell r="T1289">
            <v>0</v>
          </cell>
        </row>
        <row r="1290">
          <cell r="T1290">
            <v>0</v>
          </cell>
        </row>
        <row r="1291">
          <cell r="T1291">
            <v>0</v>
          </cell>
        </row>
        <row r="1292">
          <cell r="T1292">
            <v>0</v>
          </cell>
        </row>
        <row r="1293">
          <cell r="T1293">
            <v>0</v>
          </cell>
        </row>
        <row r="1294">
          <cell r="T1294">
            <v>0</v>
          </cell>
        </row>
        <row r="1295">
          <cell r="T1295">
            <v>0</v>
          </cell>
        </row>
        <row r="1296">
          <cell r="T1296">
            <v>0</v>
          </cell>
        </row>
        <row r="1297">
          <cell r="T1297">
            <v>0</v>
          </cell>
        </row>
        <row r="1298">
          <cell r="T1298">
            <v>0</v>
          </cell>
        </row>
        <row r="1299">
          <cell r="T1299">
            <v>0</v>
          </cell>
        </row>
        <row r="1300">
          <cell r="T1300">
            <v>0</v>
          </cell>
        </row>
        <row r="1301">
          <cell r="T1301">
            <v>0</v>
          </cell>
        </row>
        <row r="1302">
          <cell r="T1302">
            <v>0</v>
          </cell>
        </row>
        <row r="1303">
          <cell r="T1303">
            <v>0</v>
          </cell>
        </row>
        <row r="1304">
          <cell r="T1304">
            <v>0</v>
          </cell>
        </row>
        <row r="1305">
          <cell r="T1305">
            <v>0</v>
          </cell>
        </row>
        <row r="1306">
          <cell r="T1306">
            <v>0</v>
          </cell>
        </row>
        <row r="1307">
          <cell r="T1307">
            <v>0</v>
          </cell>
        </row>
        <row r="1308">
          <cell r="T1308">
            <v>0</v>
          </cell>
        </row>
        <row r="1309">
          <cell r="T1309">
            <v>0</v>
          </cell>
        </row>
        <row r="1310">
          <cell r="T1310">
            <v>0</v>
          </cell>
        </row>
        <row r="1311">
          <cell r="T1311">
            <v>0</v>
          </cell>
        </row>
        <row r="1312">
          <cell r="T1312">
            <v>0</v>
          </cell>
        </row>
        <row r="1313">
          <cell r="T1313">
            <v>0</v>
          </cell>
        </row>
        <row r="1314">
          <cell r="T1314">
            <v>0</v>
          </cell>
        </row>
        <row r="1315">
          <cell r="T1315">
            <v>0</v>
          </cell>
        </row>
        <row r="1316">
          <cell r="T1316">
            <v>0</v>
          </cell>
        </row>
        <row r="1317">
          <cell r="T1317">
            <v>0</v>
          </cell>
        </row>
        <row r="1318">
          <cell r="T1318">
            <v>0</v>
          </cell>
        </row>
        <row r="1319">
          <cell r="T1319">
            <v>0</v>
          </cell>
        </row>
        <row r="1320">
          <cell r="T1320">
            <v>0</v>
          </cell>
        </row>
        <row r="1321">
          <cell r="T1321">
            <v>0</v>
          </cell>
        </row>
        <row r="1322">
          <cell r="T1322">
            <v>0</v>
          </cell>
        </row>
        <row r="1323">
          <cell r="T1323">
            <v>0</v>
          </cell>
        </row>
        <row r="1324">
          <cell r="T1324">
            <v>0</v>
          </cell>
        </row>
        <row r="1325">
          <cell r="T1325">
            <v>0</v>
          </cell>
        </row>
        <row r="1326">
          <cell r="T1326">
            <v>0</v>
          </cell>
        </row>
        <row r="1327">
          <cell r="T1327">
            <v>0</v>
          </cell>
        </row>
        <row r="1328">
          <cell r="T1328">
            <v>0</v>
          </cell>
        </row>
        <row r="1329">
          <cell r="T1329">
            <v>0</v>
          </cell>
        </row>
        <row r="1330">
          <cell r="T1330">
            <v>0</v>
          </cell>
        </row>
        <row r="1331">
          <cell r="T1331">
            <v>0</v>
          </cell>
        </row>
        <row r="1332">
          <cell r="T1332">
            <v>0</v>
          </cell>
        </row>
        <row r="1333">
          <cell r="T1333">
            <v>0</v>
          </cell>
        </row>
        <row r="1334">
          <cell r="T1334">
            <v>0</v>
          </cell>
        </row>
        <row r="1335">
          <cell r="T1335">
            <v>0</v>
          </cell>
        </row>
        <row r="1336">
          <cell r="T1336">
            <v>0</v>
          </cell>
        </row>
        <row r="1337">
          <cell r="T1337">
            <v>0</v>
          </cell>
        </row>
        <row r="1338">
          <cell r="T1338">
            <v>0</v>
          </cell>
        </row>
        <row r="1339">
          <cell r="T1339">
            <v>0</v>
          </cell>
        </row>
        <row r="1340">
          <cell r="T1340">
            <v>0</v>
          </cell>
        </row>
        <row r="1341">
          <cell r="T1341">
            <v>0</v>
          </cell>
        </row>
        <row r="1342">
          <cell r="T1342">
            <v>0</v>
          </cell>
        </row>
        <row r="1343">
          <cell r="T1343">
            <v>0</v>
          </cell>
        </row>
        <row r="1344">
          <cell r="T1344">
            <v>0</v>
          </cell>
        </row>
        <row r="1345">
          <cell r="T1345">
            <v>0</v>
          </cell>
        </row>
        <row r="1346">
          <cell r="T1346">
            <v>0</v>
          </cell>
        </row>
        <row r="1347">
          <cell r="T1347">
            <v>0</v>
          </cell>
        </row>
        <row r="1348">
          <cell r="T1348">
            <v>0</v>
          </cell>
        </row>
        <row r="1349">
          <cell r="T1349">
            <v>0</v>
          </cell>
        </row>
        <row r="1350">
          <cell r="T1350">
            <v>0</v>
          </cell>
        </row>
        <row r="1351">
          <cell r="T1351">
            <v>0</v>
          </cell>
        </row>
        <row r="1352">
          <cell r="T1352">
            <v>0</v>
          </cell>
        </row>
        <row r="1353">
          <cell r="T1353">
            <v>0</v>
          </cell>
        </row>
        <row r="1354">
          <cell r="T1354">
            <v>0</v>
          </cell>
        </row>
        <row r="1355">
          <cell r="T1355">
            <v>0</v>
          </cell>
        </row>
        <row r="1356">
          <cell r="T1356">
            <v>0</v>
          </cell>
        </row>
        <row r="1357">
          <cell r="T1357">
            <v>0</v>
          </cell>
        </row>
        <row r="1358">
          <cell r="T1358">
            <v>0</v>
          </cell>
        </row>
        <row r="1359">
          <cell r="T1359">
            <v>0</v>
          </cell>
        </row>
        <row r="1360">
          <cell r="T1360">
            <v>0</v>
          </cell>
        </row>
        <row r="1361">
          <cell r="T1361">
            <v>0</v>
          </cell>
        </row>
        <row r="1362">
          <cell r="T1362">
            <v>0</v>
          </cell>
        </row>
        <row r="1363">
          <cell r="T1363">
            <v>0</v>
          </cell>
        </row>
        <row r="1364">
          <cell r="T1364">
            <v>0</v>
          </cell>
        </row>
        <row r="1365">
          <cell r="T1365">
            <v>0</v>
          </cell>
        </row>
        <row r="1366">
          <cell r="T1366">
            <v>0</v>
          </cell>
        </row>
        <row r="1367">
          <cell r="T1367">
            <v>0</v>
          </cell>
        </row>
        <row r="1368">
          <cell r="T1368">
            <v>0</v>
          </cell>
        </row>
        <row r="1369">
          <cell r="T1369">
            <v>0</v>
          </cell>
        </row>
        <row r="1370">
          <cell r="T1370">
            <v>0</v>
          </cell>
        </row>
        <row r="1371">
          <cell r="T1371">
            <v>0</v>
          </cell>
        </row>
        <row r="1372">
          <cell r="T1372">
            <v>0</v>
          </cell>
        </row>
        <row r="1373">
          <cell r="T1373">
            <v>0</v>
          </cell>
        </row>
        <row r="1374">
          <cell r="T1374">
            <v>0</v>
          </cell>
        </row>
        <row r="1375">
          <cell r="T1375">
            <v>0</v>
          </cell>
        </row>
        <row r="1376">
          <cell r="T1376">
            <v>0</v>
          </cell>
        </row>
        <row r="1377">
          <cell r="T1377">
            <v>0</v>
          </cell>
        </row>
        <row r="1378">
          <cell r="T1378">
            <v>0</v>
          </cell>
        </row>
        <row r="1379">
          <cell r="T1379">
            <v>0</v>
          </cell>
        </row>
        <row r="1380">
          <cell r="T1380">
            <v>0</v>
          </cell>
        </row>
        <row r="1381">
          <cell r="T1381">
            <v>0</v>
          </cell>
        </row>
        <row r="1382">
          <cell r="T1382">
            <v>0</v>
          </cell>
        </row>
        <row r="1383">
          <cell r="T1383">
            <v>0</v>
          </cell>
        </row>
        <row r="1384">
          <cell r="T1384">
            <v>0</v>
          </cell>
        </row>
        <row r="1385">
          <cell r="T1385">
            <v>0</v>
          </cell>
        </row>
        <row r="1386">
          <cell r="T1386">
            <v>0</v>
          </cell>
        </row>
        <row r="1387">
          <cell r="T1387">
            <v>0</v>
          </cell>
        </row>
        <row r="1388">
          <cell r="T1388">
            <v>0</v>
          </cell>
        </row>
        <row r="1389">
          <cell r="T1389">
            <v>0</v>
          </cell>
        </row>
        <row r="1390">
          <cell r="T1390">
            <v>0</v>
          </cell>
        </row>
        <row r="1391">
          <cell r="T1391">
            <v>0</v>
          </cell>
        </row>
        <row r="1392">
          <cell r="T1392">
            <v>0</v>
          </cell>
        </row>
        <row r="1393">
          <cell r="T1393">
            <v>0</v>
          </cell>
        </row>
        <row r="1394">
          <cell r="T1394">
            <v>0</v>
          </cell>
        </row>
        <row r="1395">
          <cell r="T1395">
            <v>0</v>
          </cell>
        </row>
        <row r="1396">
          <cell r="T1396">
            <v>0</v>
          </cell>
        </row>
        <row r="1397">
          <cell r="T1397">
            <v>0</v>
          </cell>
        </row>
        <row r="1398">
          <cell r="T1398">
            <v>0</v>
          </cell>
        </row>
        <row r="1399">
          <cell r="T1399">
            <v>0</v>
          </cell>
        </row>
        <row r="1400">
          <cell r="T1400">
            <v>0</v>
          </cell>
        </row>
        <row r="1401">
          <cell r="T1401">
            <v>0</v>
          </cell>
        </row>
        <row r="1402">
          <cell r="T1402">
            <v>0</v>
          </cell>
        </row>
        <row r="1403">
          <cell r="T1403">
            <v>0</v>
          </cell>
        </row>
        <row r="1404">
          <cell r="T1404">
            <v>0</v>
          </cell>
        </row>
        <row r="1405">
          <cell r="T1405">
            <v>0</v>
          </cell>
        </row>
        <row r="1406">
          <cell r="T1406">
            <v>0</v>
          </cell>
        </row>
        <row r="1407">
          <cell r="T1407">
            <v>0</v>
          </cell>
        </row>
      </sheetData>
      <sheetData sheetId="6" refreshError="1"/>
      <sheetData sheetId="7"/>
      <sheetData sheetId="8"/>
      <sheetData sheetId="9">
        <row r="2">
          <cell r="A2" t="str">
            <v>Correction des données et géolissage</v>
          </cell>
        </row>
        <row r="4">
          <cell r="B4" t="str">
            <v>Zone à alimenter à partir de l'export de la table sous l'onglet ListeEquip</v>
          </cell>
        </row>
        <row r="5">
          <cell r="B5" t="str">
            <v>Zone de saisie manuelle</v>
          </cell>
        </row>
        <row r="6">
          <cell r="B6" t="str">
            <v>Zone calculée ou à saisir manuellement</v>
          </cell>
        </row>
        <row r="8">
          <cell r="A8" t="str">
            <v>Num org.</v>
          </cell>
          <cell r="B8" t="str">
            <v>Numéro dossier AFC</v>
          </cell>
          <cell r="C8" t="str">
            <v>Activité équipement</v>
          </cell>
          <cell r="D8" t="str">
            <v>Nom équipement</v>
          </cell>
          <cell r="E8" t="str">
            <v>Statut juridique gest. PS</v>
          </cell>
          <cell r="F8" t="str">
            <v>Raison sociale gestionnaire PS</v>
          </cell>
          <cell r="G8" t="str">
            <v>Numéro commune équipement</v>
          </cell>
          <cell r="H8" t="str">
            <v>Nom commune équipement</v>
          </cell>
          <cell r="I8" t="str">
            <v>Numéro Siren Epci</v>
          </cell>
          <cell r="J8" t="str">
            <v>Pérennité droit PS</v>
          </cell>
          <cell r="K8" t="str">
            <v>Nombre de places Pso au 31/12</v>
          </cell>
          <cell r="L8" t="str">
            <v>Nb de places réservataires</v>
          </cell>
          <cell r="M8" t="str">
            <v>Nb places ajout</v>
          </cell>
          <cell r="N8" t="str">
            <v>Nb de places Pso au 31/12 - périmètre bonus</v>
          </cell>
          <cell r="O8" t="str">
            <v>Montant total aides</v>
          </cell>
          <cell r="P8" t="str">
            <v>Territoire de compétence</v>
          </cell>
          <cell r="Q8" t="str">
            <v>Nom du territoire / gestionnaire / équipement</v>
          </cell>
          <cell r="R8" t="str">
            <v xml:space="preserve">Equipement implanté en QPV / ZRR </v>
          </cell>
          <cell r="S8" t="str">
            <v>Numéro du territoire</v>
          </cell>
          <cell r="T8" t="str">
            <v>Numéro du territoire VALIDE</v>
          </cell>
          <cell r="U8" t="str">
            <v>Potentiel financier</v>
          </cell>
          <cell r="V8" t="str">
            <v>Médiane du niveau de vie</v>
          </cell>
          <cell r="W8" t="str">
            <v>Groupe</v>
          </cell>
        </row>
        <row r="9">
          <cell r="A9" t="str">
            <v>331</v>
          </cell>
          <cell r="B9" t="str">
            <v>1486-717</v>
          </cell>
        </row>
        <row r="10">
          <cell r="A10" t="str">
            <v>331</v>
          </cell>
          <cell r="B10" t="str">
            <v>41238-26593</v>
          </cell>
        </row>
      </sheetData>
      <sheetData sheetId="10" refreshError="1"/>
      <sheetData sheetId="11" refreshError="1"/>
      <sheetData sheetId="12">
        <row r="4">
          <cell r="E4" t="str">
            <v>Numéro dossier AFC</v>
          </cell>
          <cell r="F4" t="str">
            <v>Activité équipement</v>
          </cell>
          <cell r="G4" t="str">
            <v>Raison sociale Gestionnaire</v>
          </cell>
          <cell r="H4" t="str">
            <v>Nom équipement</v>
          </cell>
          <cell r="I4" t="str">
            <v>Groupe</v>
          </cell>
          <cell r="J4" t="str">
            <v>Equipement implanté en QPV / ZRR</v>
          </cell>
          <cell r="K4" t="str">
            <v>Nb places Pso 31/12 - périmètre bonus</v>
          </cell>
          <cell r="L4" t="str">
            <v xml:space="preserve"> Montant bonus offre existante par place</v>
          </cell>
          <cell r="O4" t="str">
            <v>Nb de places périmètre bonus</v>
          </cell>
          <cell r="P4" t="str">
            <v>Total des charges Maia</v>
          </cell>
          <cell r="Q4" t="str">
            <v>Participations familiales</v>
          </cell>
          <cell r="R4" t="str">
            <v>Montant du droit Psu dont h concertation</v>
          </cell>
          <cell r="S4" t="str">
            <v>Bonus handicap</v>
          </cell>
          <cell r="T4" t="str">
            <v>Bonus mixité</v>
          </cell>
          <cell r="U4" t="str">
            <v>Taux de financement par la Caf avant bonus Ctg</v>
          </cell>
          <cell r="V4" t="str">
            <v>Montant du bonus offre existante par place</v>
          </cell>
          <cell r="W4" t="str">
            <v>Montant gobal offre existante</v>
          </cell>
          <cell r="X4" t="str">
            <v>Montant du forfait offre nouvelle par place</v>
          </cell>
          <cell r="Y4" t="str">
            <v>Montant global offre nouvelle</v>
          </cell>
          <cell r="Z4" t="str">
            <v>Montant bonus territoire total</v>
          </cell>
          <cell r="AA4" t="str">
            <v>Montant bonus avec application du plafond à 90 %</v>
          </cell>
        </row>
        <row r="5">
          <cell r="E5" t="str">
            <v>1486-717</v>
          </cell>
        </row>
        <row r="6">
          <cell r="E6" t="str">
            <v>41238-26593</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CalculetteGpComm"/>
      <sheetName val="Paramètres"/>
      <sheetName val="CALCUL PSU"/>
      <sheetName val="CALCUL BONUS Inclusion Handicap"/>
      <sheetName val="CALCUL BONUS Mixité Sociale"/>
    </sheetNames>
    <sheetDataSet>
      <sheetData sheetId="0">
        <row r="1">
          <cell r="A1" t="str">
            <v>Zone à alimenter avec l'export de la table LISTE_COMMTERRIT</v>
          </cell>
          <cell r="J1" t="str">
            <v>Zone à alimenter avec l'export de la table LISTE_EPCITERRIT</v>
          </cell>
          <cell r="Q1" t="str">
            <v>Zone à alimenter à partir de la calculette</v>
          </cell>
          <cell r="W1" t="str">
            <v>Zone à alimenter pour les gestionnaires et équipements</v>
          </cell>
        </row>
        <row r="2">
          <cell r="A2" t="str">
            <v>NOM COMMUNE</v>
          </cell>
          <cell r="J2" t="str">
            <v>NOM EPCI</v>
          </cell>
          <cell r="Q2" t="str">
            <v>Nom groupe commune</v>
          </cell>
          <cell r="W2" t="str">
            <v>Nom du gestionnaire ou de l'équipement</v>
          </cell>
        </row>
        <row r="3">
          <cell r="A3" t="str">
            <v>ABZAC</v>
          </cell>
          <cell r="B3" t="str">
            <v>33001</v>
          </cell>
          <cell r="C3" t="str">
            <v>CA DU LIBOURNAIS</v>
          </cell>
          <cell r="D3" t="str">
            <v>200070092</v>
          </cell>
          <cell r="E3">
            <v>705</v>
          </cell>
          <cell r="F3">
            <v>2093</v>
          </cell>
          <cell r="G3">
            <v>19140</v>
          </cell>
          <cell r="H3">
            <v>846</v>
          </cell>
          <cell r="J3" t="str">
            <v>BORDEAUX METROPOLE</v>
          </cell>
          <cell r="K3" t="str">
            <v>243300316</v>
          </cell>
          <cell r="L3">
            <v>1396.1628740917972</v>
          </cell>
          <cell r="M3">
            <v>823759</v>
          </cell>
          <cell r="N3">
            <v>23321.371446853813</v>
          </cell>
          <cell r="O3">
            <v>362566</v>
          </cell>
          <cell r="AG3" t="str">
            <v>Groupe 1</v>
          </cell>
          <cell r="AH3">
            <v>1200</v>
          </cell>
          <cell r="AI3" t="str">
            <v>&gt;</v>
          </cell>
          <cell r="AJ3">
            <v>21300</v>
          </cell>
          <cell r="AK3">
            <v>400</v>
          </cell>
          <cell r="AL3">
            <v>2600</v>
          </cell>
        </row>
        <row r="4">
          <cell r="A4" t="str">
            <v>AILLAS</v>
          </cell>
          <cell r="J4" t="str">
            <v>CA BASSIN D'ARCACHON SUD (COBAS)</v>
          </cell>
          <cell r="AG4" t="str">
            <v>Groupe 2</v>
          </cell>
          <cell r="AH4">
            <v>1200</v>
          </cell>
          <cell r="AI4" t="str">
            <v>&lt;=</v>
          </cell>
          <cell r="AJ4">
            <v>21300</v>
          </cell>
          <cell r="AK4">
            <v>750</v>
          </cell>
          <cell r="AL4">
            <v>2650</v>
          </cell>
        </row>
        <row r="5">
          <cell r="A5" t="str">
            <v>AMBARES ET LAGRAVE</v>
          </cell>
          <cell r="J5" t="str">
            <v>CA DU BASSIN D'ARCACHON NORD</v>
          </cell>
          <cell r="AG5" t="str">
            <v>Groupe 3</v>
          </cell>
          <cell r="AH5">
            <v>900</v>
          </cell>
          <cell r="AI5" t="str">
            <v>&gt;</v>
          </cell>
          <cell r="AJ5">
            <v>20300</v>
          </cell>
          <cell r="AK5">
            <v>800</v>
          </cell>
          <cell r="AL5">
            <v>2700</v>
          </cell>
        </row>
        <row r="6">
          <cell r="A6" t="str">
            <v>AMBES</v>
          </cell>
          <cell r="J6" t="str">
            <v>CA DU LIBOURNAIS</v>
          </cell>
          <cell r="AG6" t="str">
            <v>Groupe 4</v>
          </cell>
          <cell r="AH6">
            <v>900</v>
          </cell>
          <cell r="AI6" t="str">
            <v>&lt;=</v>
          </cell>
          <cell r="AJ6">
            <v>20300</v>
          </cell>
          <cell r="AK6">
            <v>900</v>
          </cell>
          <cell r="AL6">
            <v>2750</v>
          </cell>
        </row>
        <row r="7">
          <cell r="A7" t="str">
            <v>ANDERNOS LES BAINS</v>
          </cell>
          <cell r="J7" t="str">
            <v>CC CASTILLON/PUJOLS</v>
          </cell>
          <cell r="AG7" t="str">
            <v>Groupe 5</v>
          </cell>
          <cell r="AH7">
            <v>700</v>
          </cell>
          <cell r="AI7" t="str">
            <v>&gt;</v>
          </cell>
          <cell r="AJ7">
            <v>19600</v>
          </cell>
          <cell r="AK7">
            <v>950</v>
          </cell>
          <cell r="AL7">
            <v>2800</v>
          </cell>
        </row>
        <row r="8">
          <cell r="A8" t="str">
            <v>ANGLADE</v>
          </cell>
          <cell r="J8" t="str">
            <v>CC CASTILLON/PUJOLS  - Communes du département 331 uniquement</v>
          </cell>
          <cell r="AG8" t="str">
            <v>Groupe 6</v>
          </cell>
          <cell r="AH8">
            <v>700</v>
          </cell>
          <cell r="AI8" t="str">
            <v>&lt;=</v>
          </cell>
          <cell r="AJ8">
            <v>19600</v>
          </cell>
          <cell r="AK8">
            <v>1100</v>
          </cell>
          <cell r="AL8">
            <v>2900</v>
          </cell>
        </row>
        <row r="9">
          <cell r="A9" t="str">
            <v>ARBANATS</v>
          </cell>
          <cell r="J9" t="str">
            <v>CC CONVERGENCE GARONNE</v>
          </cell>
          <cell r="AG9" t="str">
            <v>Groupe 7</v>
          </cell>
          <cell r="AH9"/>
          <cell r="AI9" t="str">
            <v>&gt;</v>
          </cell>
          <cell r="AJ9">
            <v>19300</v>
          </cell>
          <cell r="AK9">
            <v>1150</v>
          </cell>
          <cell r="AL9">
            <v>3000</v>
          </cell>
        </row>
        <row r="10">
          <cell r="A10" t="str">
            <v>ARCACHON</v>
          </cell>
          <cell r="J10" t="str">
            <v>CC DE BLAYE</v>
          </cell>
          <cell r="AG10" t="str">
            <v>Groupe 8</v>
          </cell>
          <cell r="AH10"/>
          <cell r="AI10" t="str">
            <v>&lt;=</v>
          </cell>
          <cell r="AJ10">
            <v>19300</v>
          </cell>
          <cell r="AK10">
            <v>1400</v>
          </cell>
          <cell r="AL10">
            <v>3300</v>
          </cell>
        </row>
        <row r="11">
          <cell r="A11" t="str">
            <v>ARCINS</v>
          </cell>
          <cell r="J11" t="str">
            <v>CC DE L'ESTUAIRE</v>
          </cell>
          <cell r="AG11" t="str">
            <v>Groupe 9 - QPV</v>
          </cell>
          <cell r="AH11" t="str">
            <v>-</v>
          </cell>
          <cell r="AI11"/>
          <cell r="AJ11" t="str">
            <v>-</v>
          </cell>
          <cell r="AK11">
            <v>1700</v>
          </cell>
          <cell r="AL11">
            <v>3600</v>
          </cell>
        </row>
        <row r="12">
          <cell r="A12" t="str">
            <v>ARES</v>
          </cell>
          <cell r="J12" t="str">
            <v>CC DE MONTESQUIEU</v>
          </cell>
        </row>
        <row r="13">
          <cell r="A13" t="str">
            <v>ARSAC</v>
          </cell>
          <cell r="J13" t="str">
            <v>CC DES PORTES DE L'ENTRE-DEUX-MERS</v>
          </cell>
        </row>
        <row r="14">
          <cell r="A14" t="str">
            <v>ARTIGUES PRES BORDEAUX</v>
          </cell>
          <cell r="J14" t="str">
            <v>CC DU BAZADAIS</v>
          </cell>
        </row>
        <row r="15">
          <cell r="A15" t="str">
            <v>ARVEYRES</v>
          </cell>
          <cell r="J15" t="str">
            <v>CC DU CREONNAIS</v>
          </cell>
        </row>
        <row r="16">
          <cell r="A16" t="str">
            <v>ASQUES</v>
          </cell>
          <cell r="J16" t="str">
            <v>CC DU FRONSADAIS</v>
          </cell>
        </row>
        <row r="17">
          <cell r="A17" t="str">
            <v>AUBIAC</v>
          </cell>
          <cell r="J17" t="str">
            <v>CC DU GRAND CUBZAGUAIS</v>
          </cell>
        </row>
        <row r="18">
          <cell r="A18" t="str">
            <v>AUDENGE</v>
          </cell>
          <cell r="J18" t="str">
            <v>CC DU GRAND SAINT EMILIONNAIS</v>
          </cell>
        </row>
        <row r="19">
          <cell r="A19" t="str">
            <v>AURIOLLES</v>
          </cell>
          <cell r="J19" t="str">
            <v>CC DU PAYS FOYEN</v>
          </cell>
        </row>
        <row r="20">
          <cell r="A20" t="str">
            <v>AUROS</v>
          </cell>
          <cell r="J20" t="str">
            <v>CC DU PAYS FOYEN  - Communes du département 331 uniquement</v>
          </cell>
        </row>
        <row r="21">
          <cell r="A21" t="str">
            <v>AVENSAN</v>
          </cell>
          <cell r="J21" t="str">
            <v>CC DU REOLAIS EN SUD GIRONDE</v>
          </cell>
        </row>
        <row r="22">
          <cell r="A22" t="str">
            <v>AYGUEMORTE LES GRAVES</v>
          </cell>
          <cell r="J22" t="str">
            <v>CC DU SUD GIRONDE</v>
          </cell>
        </row>
        <row r="23">
          <cell r="A23" t="str">
            <v>BAGAS</v>
          </cell>
          <cell r="J23" t="str">
            <v>CC DU VAL DE L'EYRE</v>
          </cell>
        </row>
        <row r="24">
          <cell r="A24" t="str">
            <v>BAIGNEAUX</v>
          </cell>
          <cell r="J24" t="str">
            <v>CC JALLE-EAU-BOURDE</v>
          </cell>
        </row>
        <row r="25">
          <cell r="A25" t="str">
            <v>BALIZAC</v>
          </cell>
          <cell r="J25" t="str">
            <v>CC LATITUDE NORD GIRONDE</v>
          </cell>
        </row>
        <row r="26">
          <cell r="A26" t="str">
            <v>BARIE</v>
          </cell>
          <cell r="J26" t="str">
            <v>CC LES COTEAUX BORDELAIS</v>
          </cell>
        </row>
        <row r="27">
          <cell r="A27" t="str">
            <v>BARON</v>
          </cell>
          <cell r="J27" t="str">
            <v>CC LES RIVES DE LA LAURENCE</v>
          </cell>
        </row>
        <row r="28">
          <cell r="A28" t="str">
            <v>BARSAC</v>
          </cell>
          <cell r="J28" t="str">
            <v>CC MEDOC ATLANTIQUE</v>
          </cell>
        </row>
        <row r="29">
          <cell r="A29" t="str">
            <v>BASSANNE</v>
          </cell>
          <cell r="J29" t="str">
            <v>CC MEDOC COEUR DE PRESQU'ILE</v>
          </cell>
        </row>
        <row r="30">
          <cell r="A30" t="str">
            <v>BASSENS</v>
          </cell>
          <cell r="J30" t="str">
            <v>CC MEDOC ESTUAIRE</v>
          </cell>
        </row>
        <row r="31">
          <cell r="A31" t="str">
            <v>BAURECH</v>
          </cell>
          <cell r="J31" t="str">
            <v>CC MEDULLIENNE</v>
          </cell>
        </row>
        <row r="32">
          <cell r="A32" t="str">
            <v>BAYAS</v>
          </cell>
          <cell r="J32" t="str">
            <v>CC RURALES DE L'ENTRE-DEUX-MERS</v>
          </cell>
        </row>
        <row r="33">
          <cell r="A33" t="str">
            <v>BAYON SUR GIRONDE</v>
          </cell>
        </row>
        <row r="34">
          <cell r="A34" t="str">
            <v>BAZAS</v>
          </cell>
        </row>
        <row r="35">
          <cell r="A35" t="str">
            <v>BEAUTIRAN</v>
          </cell>
        </row>
        <row r="36">
          <cell r="A36" t="str">
            <v>BEGADAN</v>
          </cell>
        </row>
        <row r="37">
          <cell r="A37" t="str">
            <v>BEGLES</v>
          </cell>
        </row>
        <row r="38">
          <cell r="A38" t="str">
            <v>BEGUEY</v>
          </cell>
        </row>
        <row r="39">
          <cell r="A39" t="str">
            <v>BELIN BELIET</v>
          </cell>
        </row>
        <row r="40">
          <cell r="A40" t="str">
            <v>BELLEBAT</v>
          </cell>
        </row>
        <row r="41">
          <cell r="A41" t="str">
            <v>BELLEFOND</v>
          </cell>
        </row>
        <row r="42">
          <cell r="A42" t="str">
            <v>BELVES DE CASTILLON</v>
          </cell>
        </row>
        <row r="43">
          <cell r="A43" t="str">
            <v>BERNOS BEAULAC</v>
          </cell>
        </row>
        <row r="44">
          <cell r="A44" t="str">
            <v>BERSON</v>
          </cell>
        </row>
        <row r="45">
          <cell r="A45" t="str">
            <v>BERTHEZ</v>
          </cell>
        </row>
        <row r="46">
          <cell r="A46" t="str">
            <v>BEYCHAC ET CAILLAU</v>
          </cell>
        </row>
        <row r="47">
          <cell r="A47" t="str">
            <v>BIEUJAC</v>
          </cell>
        </row>
        <row r="48">
          <cell r="A48" t="str">
            <v>BIGANOS</v>
          </cell>
        </row>
        <row r="49">
          <cell r="A49" t="str">
            <v>BIRAC</v>
          </cell>
        </row>
        <row r="50">
          <cell r="A50" t="str">
            <v>BLAIGNAC</v>
          </cell>
        </row>
        <row r="51">
          <cell r="A51" t="str">
            <v>BLAIGNAN PRIGNAC</v>
          </cell>
        </row>
        <row r="52">
          <cell r="A52" t="str">
            <v>BLANQUEFORT</v>
          </cell>
        </row>
        <row r="53">
          <cell r="A53" t="str">
            <v>BLASIMON</v>
          </cell>
        </row>
        <row r="54">
          <cell r="A54" t="str">
            <v>BLAYE</v>
          </cell>
        </row>
        <row r="55">
          <cell r="A55" t="str">
            <v>BLESIGNAC</v>
          </cell>
        </row>
        <row r="56">
          <cell r="A56" t="str">
            <v>BOMMES</v>
          </cell>
        </row>
        <row r="57">
          <cell r="A57" t="str">
            <v>BONNETAN</v>
          </cell>
        </row>
        <row r="58">
          <cell r="A58" t="str">
            <v>BONZAC</v>
          </cell>
        </row>
        <row r="59">
          <cell r="A59" t="str">
            <v>BORDEAUX</v>
          </cell>
        </row>
        <row r="60">
          <cell r="A60" t="str">
            <v>BOSSUGAN</v>
          </cell>
        </row>
        <row r="61">
          <cell r="A61" t="str">
            <v>BOULIAC</v>
          </cell>
        </row>
        <row r="62">
          <cell r="A62" t="str">
            <v>BOURDELLES</v>
          </cell>
        </row>
        <row r="63">
          <cell r="A63" t="str">
            <v>BOURG</v>
          </cell>
        </row>
        <row r="64">
          <cell r="A64" t="str">
            <v>BOURIDEYS</v>
          </cell>
        </row>
        <row r="65">
          <cell r="A65" t="str">
            <v>BRACH</v>
          </cell>
        </row>
        <row r="66">
          <cell r="A66" t="str">
            <v>BRANNE</v>
          </cell>
        </row>
        <row r="67">
          <cell r="A67" t="str">
            <v>BRANNENS</v>
          </cell>
        </row>
        <row r="68">
          <cell r="A68" t="str">
            <v>BRAUD ET SAINT LOUIS</v>
          </cell>
        </row>
        <row r="69">
          <cell r="A69" t="str">
            <v>BROUQUEYRAN</v>
          </cell>
        </row>
        <row r="70">
          <cell r="A70" t="str">
            <v>BRUGES</v>
          </cell>
        </row>
        <row r="71">
          <cell r="A71" t="str">
            <v>BUDOS</v>
          </cell>
        </row>
        <row r="72">
          <cell r="A72" t="str">
            <v>CABANAC ET VILLAGRAINS</v>
          </cell>
        </row>
        <row r="73">
          <cell r="A73" t="str">
            <v>CABARA</v>
          </cell>
        </row>
        <row r="74">
          <cell r="A74" t="str">
            <v>CADARSAC</v>
          </cell>
        </row>
        <row r="75">
          <cell r="A75" t="str">
            <v>CADAUJAC</v>
          </cell>
        </row>
        <row r="76">
          <cell r="A76" t="str">
            <v>CADILLAC</v>
          </cell>
        </row>
        <row r="77">
          <cell r="A77" t="str">
            <v>CADILLAC EN FRONSADAIS</v>
          </cell>
        </row>
        <row r="78">
          <cell r="A78" t="str">
            <v>CAMARSAC</v>
          </cell>
        </row>
        <row r="79">
          <cell r="A79" t="str">
            <v>CAMBES</v>
          </cell>
        </row>
        <row r="80">
          <cell r="A80" t="str">
            <v>CAMBLANES ET MEYNAC</v>
          </cell>
        </row>
        <row r="81">
          <cell r="A81" t="str">
            <v>CAMIAC ET SAINT DENIS</v>
          </cell>
        </row>
        <row r="82">
          <cell r="A82" t="str">
            <v>CAMIRAN</v>
          </cell>
        </row>
        <row r="83">
          <cell r="A83" t="str">
            <v>CAMPS SUR L ISLE</v>
          </cell>
        </row>
        <row r="84">
          <cell r="A84" t="str">
            <v>CAMPUGNAN</v>
          </cell>
        </row>
        <row r="85">
          <cell r="A85" t="str">
            <v>CANEJAN</v>
          </cell>
        </row>
        <row r="86">
          <cell r="A86" t="str">
            <v>CAPIAN</v>
          </cell>
        </row>
        <row r="87">
          <cell r="A87" t="str">
            <v>CAPLONG</v>
          </cell>
        </row>
        <row r="88">
          <cell r="A88" t="str">
            <v>CAPTIEUX</v>
          </cell>
        </row>
        <row r="89">
          <cell r="A89" t="str">
            <v>CARBON BLANC</v>
          </cell>
        </row>
        <row r="90">
          <cell r="A90" t="str">
            <v>CARCANS</v>
          </cell>
        </row>
        <row r="91">
          <cell r="A91" t="str">
            <v>CARDAN</v>
          </cell>
        </row>
        <row r="92">
          <cell r="A92" t="str">
            <v>CARIGNAN DE BORDEAUX</v>
          </cell>
        </row>
        <row r="93">
          <cell r="A93" t="str">
            <v>CARS</v>
          </cell>
        </row>
        <row r="94">
          <cell r="A94" t="str">
            <v>CARTELEGUE</v>
          </cell>
        </row>
        <row r="95">
          <cell r="A95" t="str">
            <v>CASSEUIL</v>
          </cell>
        </row>
        <row r="96">
          <cell r="A96" t="str">
            <v>CASTELMORON D ALBRET</v>
          </cell>
        </row>
        <row r="97">
          <cell r="A97" t="str">
            <v>CASTELNAU DE MEDOC</v>
          </cell>
        </row>
        <row r="98">
          <cell r="A98" t="str">
            <v>CASTELVIEL</v>
          </cell>
        </row>
        <row r="99">
          <cell r="A99" t="str">
            <v>CASTETS ET CASTILLON</v>
          </cell>
        </row>
        <row r="100">
          <cell r="A100" t="str">
            <v>CASTILLON LA BATAILLE</v>
          </cell>
        </row>
        <row r="101">
          <cell r="A101" t="str">
            <v>CASTRES GIRONDE</v>
          </cell>
        </row>
        <row r="102">
          <cell r="A102" t="str">
            <v>CAUDROT</v>
          </cell>
        </row>
        <row r="103">
          <cell r="A103" t="str">
            <v>CAUMONT</v>
          </cell>
        </row>
        <row r="104">
          <cell r="A104" t="str">
            <v>CAUVIGNAC</v>
          </cell>
        </row>
        <row r="105">
          <cell r="A105" t="str">
            <v>CAVIGNAC</v>
          </cell>
        </row>
        <row r="106">
          <cell r="A106" t="str">
            <v>CAZALIS</v>
          </cell>
        </row>
        <row r="107">
          <cell r="A107" t="str">
            <v>CAZATS</v>
          </cell>
        </row>
        <row r="108">
          <cell r="A108" t="str">
            <v>CAZAUGITAT</v>
          </cell>
        </row>
        <row r="109">
          <cell r="A109" t="str">
            <v>CENAC</v>
          </cell>
        </row>
        <row r="110">
          <cell r="A110" t="str">
            <v>CENON</v>
          </cell>
        </row>
        <row r="111">
          <cell r="A111" t="str">
            <v>CERONS</v>
          </cell>
        </row>
        <row r="112">
          <cell r="A112" t="str">
            <v>CESSAC</v>
          </cell>
        </row>
        <row r="113">
          <cell r="A113" t="str">
            <v>CESTAS</v>
          </cell>
        </row>
        <row r="114">
          <cell r="A114" t="str">
            <v>CEZAC</v>
          </cell>
        </row>
        <row r="115">
          <cell r="A115" t="str">
            <v>CHAMADELLE</v>
          </cell>
        </row>
        <row r="116">
          <cell r="A116" t="str">
            <v>CISSAC MEDOC</v>
          </cell>
        </row>
        <row r="117">
          <cell r="A117" t="str">
            <v>CIVRAC DE BLAYE</v>
          </cell>
        </row>
        <row r="118">
          <cell r="A118" t="str">
            <v>CIVRAC EN MEDOC</v>
          </cell>
        </row>
        <row r="119">
          <cell r="A119" t="str">
            <v>CIVRAC SUR DORDOGNE</v>
          </cell>
        </row>
        <row r="120">
          <cell r="A120" t="str">
            <v>CLEYRAC</v>
          </cell>
        </row>
        <row r="121">
          <cell r="A121" t="str">
            <v>COIMERES</v>
          </cell>
        </row>
        <row r="122">
          <cell r="A122" t="str">
            <v>COIRAC</v>
          </cell>
        </row>
        <row r="123">
          <cell r="A123" t="str">
            <v>COMPS</v>
          </cell>
        </row>
        <row r="124">
          <cell r="A124" t="str">
            <v>COUBEYRAC</v>
          </cell>
        </row>
        <row r="125">
          <cell r="A125" t="str">
            <v>COUQUEQUES</v>
          </cell>
        </row>
        <row r="126">
          <cell r="A126" t="str">
            <v>COURPIAC</v>
          </cell>
        </row>
        <row r="127">
          <cell r="A127" t="str">
            <v>COURS DE MONSEGUR</v>
          </cell>
        </row>
        <row r="128">
          <cell r="A128" t="str">
            <v>COURS LES BAINS</v>
          </cell>
        </row>
        <row r="129">
          <cell r="A129" t="str">
            <v>COUTRAS</v>
          </cell>
        </row>
        <row r="130">
          <cell r="A130" t="str">
            <v>COUTURES</v>
          </cell>
        </row>
        <row r="131">
          <cell r="A131" t="str">
            <v>CREON</v>
          </cell>
        </row>
        <row r="132">
          <cell r="A132" t="str">
            <v>CROIGNON</v>
          </cell>
        </row>
        <row r="133">
          <cell r="A133" t="str">
            <v>CUBNEZAIS</v>
          </cell>
        </row>
        <row r="134">
          <cell r="A134" t="str">
            <v>CUBZAC LES PONTS</v>
          </cell>
        </row>
        <row r="135">
          <cell r="A135" t="str">
            <v>CUDOS</v>
          </cell>
        </row>
        <row r="136">
          <cell r="A136" t="str">
            <v>CURSAN</v>
          </cell>
        </row>
        <row r="137">
          <cell r="A137" t="str">
            <v>CUSSAC FORT MEDOC</v>
          </cell>
        </row>
        <row r="138">
          <cell r="A138" t="str">
            <v>DAIGNAC</v>
          </cell>
        </row>
        <row r="139">
          <cell r="A139" t="str">
            <v>DARDENAC</v>
          </cell>
        </row>
        <row r="140">
          <cell r="A140" t="str">
            <v>DAUBEZE</v>
          </cell>
        </row>
        <row r="141">
          <cell r="A141" t="str">
            <v>DIEULIVOL</v>
          </cell>
        </row>
        <row r="142">
          <cell r="A142" t="str">
            <v>DONNEZAC</v>
          </cell>
        </row>
        <row r="143">
          <cell r="A143" t="str">
            <v>DONZAC</v>
          </cell>
        </row>
        <row r="144">
          <cell r="A144" t="str">
            <v>DOULEZON</v>
          </cell>
        </row>
        <row r="145">
          <cell r="A145" t="str">
            <v>ESCAUDES</v>
          </cell>
        </row>
        <row r="146">
          <cell r="A146" t="str">
            <v>ESCOUSSANS</v>
          </cell>
        </row>
        <row r="147">
          <cell r="A147" t="str">
            <v>ESPIET</v>
          </cell>
        </row>
        <row r="148">
          <cell r="A148" t="str">
            <v>ETAULIERS</v>
          </cell>
        </row>
        <row r="149">
          <cell r="A149" t="str">
            <v>EYNESSE</v>
          </cell>
        </row>
        <row r="150">
          <cell r="A150" t="str">
            <v>EYRANS</v>
          </cell>
        </row>
        <row r="151">
          <cell r="A151" t="str">
            <v>EYSINES</v>
          </cell>
        </row>
        <row r="152">
          <cell r="A152" t="str">
            <v>FALEYRAS</v>
          </cell>
        </row>
        <row r="153">
          <cell r="A153" t="str">
            <v>FARGUES</v>
          </cell>
        </row>
        <row r="154">
          <cell r="A154" t="str">
            <v>FARGUES SAINT HILAIRE</v>
          </cell>
        </row>
        <row r="155">
          <cell r="A155" t="str">
            <v>FLAUJAGUES</v>
          </cell>
        </row>
        <row r="156">
          <cell r="A156" t="str">
            <v>FLOIRAC</v>
          </cell>
        </row>
        <row r="157">
          <cell r="A157" t="str">
            <v>FLOUDES</v>
          </cell>
        </row>
        <row r="158">
          <cell r="A158" t="str">
            <v>FONTET</v>
          </cell>
        </row>
        <row r="159">
          <cell r="A159" t="str">
            <v>FOSSES ET BALEYSSAC</v>
          </cell>
        </row>
        <row r="160">
          <cell r="A160" t="str">
            <v>FOURS</v>
          </cell>
        </row>
        <row r="161">
          <cell r="A161" t="str">
            <v>FRANCS</v>
          </cell>
        </row>
        <row r="162">
          <cell r="A162" t="str">
            <v>FRONSAC</v>
          </cell>
        </row>
        <row r="163">
          <cell r="A163" t="str">
            <v>FRONTENAC</v>
          </cell>
        </row>
        <row r="164">
          <cell r="A164" t="str">
            <v>GABARNAC</v>
          </cell>
        </row>
        <row r="165">
          <cell r="A165" t="str">
            <v>GAILLAN EN MEDOC</v>
          </cell>
        </row>
        <row r="166">
          <cell r="A166" t="str">
            <v>GAJAC</v>
          </cell>
        </row>
        <row r="167">
          <cell r="A167" t="str">
            <v>GALGON</v>
          </cell>
        </row>
        <row r="168">
          <cell r="A168" t="str">
            <v>GANS</v>
          </cell>
        </row>
        <row r="169">
          <cell r="A169" t="str">
            <v>GARDEGAN ET TOURTIRAC</v>
          </cell>
        </row>
        <row r="170">
          <cell r="A170" t="str">
            <v>GAURIAC</v>
          </cell>
        </row>
        <row r="171">
          <cell r="A171" t="str">
            <v>GAURIAGUET</v>
          </cell>
        </row>
        <row r="172">
          <cell r="A172" t="str">
            <v>GENERAC</v>
          </cell>
        </row>
        <row r="173">
          <cell r="A173" t="str">
            <v>GENISSAC</v>
          </cell>
        </row>
        <row r="174">
          <cell r="A174" t="str">
            <v>GENSAC</v>
          </cell>
        </row>
        <row r="175">
          <cell r="A175" t="str">
            <v>GIRONDE SUR DROPT</v>
          </cell>
        </row>
        <row r="176">
          <cell r="A176" t="str">
            <v>GISCOS</v>
          </cell>
        </row>
        <row r="177">
          <cell r="A177" t="str">
            <v>GORNAC</v>
          </cell>
        </row>
        <row r="178">
          <cell r="A178" t="str">
            <v>GOUALADE</v>
          </cell>
        </row>
        <row r="179">
          <cell r="A179" t="str">
            <v>GOURS</v>
          </cell>
        </row>
        <row r="180">
          <cell r="A180" t="str">
            <v>GRADIGNAN</v>
          </cell>
        </row>
        <row r="181">
          <cell r="A181" t="str">
            <v>GRAYAN ET L HOPITAL</v>
          </cell>
        </row>
        <row r="182">
          <cell r="A182" t="str">
            <v>GREZILLAC</v>
          </cell>
        </row>
        <row r="183">
          <cell r="A183" t="str">
            <v>GRIGNOLS</v>
          </cell>
        </row>
        <row r="184">
          <cell r="A184" t="str">
            <v>GUILLAC</v>
          </cell>
        </row>
        <row r="185">
          <cell r="A185" t="str">
            <v>GUILLOS</v>
          </cell>
        </row>
        <row r="186">
          <cell r="A186" t="str">
            <v>GUITRES</v>
          </cell>
        </row>
        <row r="187">
          <cell r="A187" t="str">
            <v>GUJAN MESTRAS</v>
          </cell>
        </row>
        <row r="188">
          <cell r="A188" t="str">
            <v>HAUX</v>
          </cell>
        </row>
        <row r="189">
          <cell r="A189" t="str">
            <v>HOSTENS</v>
          </cell>
        </row>
        <row r="190">
          <cell r="A190" t="str">
            <v>HOURTIN</v>
          </cell>
        </row>
        <row r="191">
          <cell r="A191" t="str">
            <v>HURE</v>
          </cell>
        </row>
        <row r="192">
          <cell r="A192" t="str">
            <v>ILLATS</v>
          </cell>
        </row>
        <row r="193">
          <cell r="A193" t="str">
            <v>ISLE SAINT GEORGES</v>
          </cell>
        </row>
        <row r="194">
          <cell r="A194" t="str">
            <v>IZON</v>
          </cell>
        </row>
        <row r="195">
          <cell r="A195" t="str">
            <v>JAU DIGNAC ET LOIRAC</v>
          </cell>
        </row>
        <row r="196">
          <cell r="A196" t="str">
            <v>JUGAZAN</v>
          </cell>
        </row>
        <row r="197">
          <cell r="A197" t="str">
            <v>JUILLAC</v>
          </cell>
        </row>
        <row r="198">
          <cell r="A198" t="str">
            <v>LA BREDE</v>
          </cell>
        </row>
        <row r="199">
          <cell r="A199" t="str">
            <v>LA LANDE DE FRONSAC</v>
          </cell>
        </row>
        <row r="200">
          <cell r="A200" t="str">
            <v>LA REOLE</v>
          </cell>
        </row>
        <row r="201">
          <cell r="A201" t="str">
            <v>LA RIVIERE</v>
          </cell>
        </row>
        <row r="202">
          <cell r="A202" t="str">
            <v>LA ROQUILLE</v>
          </cell>
        </row>
        <row r="203">
          <cell r="A203" t="str">
            <v>LA SAUVE</v>
          </cell>
        </row>
        <row r="204">
          <cell r="A204" t="str">
            <v>LA TESTE DE BUCH</v>
          </cell>
        </row>
        <row r="205">
          <cell r="A205" t="str">
            <v>LABARDE</v>
          </cell>
        </row>
        <row r="206">
          <cell r="A206" t="str">
            <v>LABESCAU</v>
          </cell>
        </row>
        <row r="207">
          <cell r="A207" t="str">
            <v>LACANAU</v>
          </cell>
        </row>
        <row r="208">
          <cell r="A208" t="str">
            <v>LADAUX</v>
          </cell>
        </row>
        <row r="209">
          <cell r="A209" t="str">
            <v>LADOS</v>
          </cell>
        </row>
        <row r="210">
          <cell r="A210" t="str">
            <v>LAGORCE</v>
          </cell>
        </row>
        <row r="211">
          <cell r="A211" t="str">
            <v>LALANDE DE POMEROL</v>
          </cell>
        </row>
        <row r="212">
          <cell r="A212" t="str">
            <v>LAMARQUE</v>
          </cell>
        </row>
        <row r="213">
          <cell r="A213" t="str">
            <v>LAMOTHE LANDERRON</v>
          </cell>
        </row>
        <row r="214">
          <cell r="A214" t="str">
            <v>LANDERROUAT</v>
          </cell>
        </row>
        <row r="215">
          <cell r="A215" t="str">
            <v>LANDERROUET SUR SEGUR</v>
          </cell>
        </row>
        <row r="216">
          <cell r="A216" t="str">
            <v>LANDIRAS</v>
          </cell>
        </row>
        <row r="217">
          <cell r="A217" t="str">
            <v>LANGOIRAN</v>
          </cell>
        </row>
        <row r="218">
          <cell r="A218" t="str">
            <v>LANGON</v>
          </cell>
        </row>
        <row r="219">
          <cell r="A219" t="str">
            <v>LANSAC</v>
          </cell>
        </row>
        <row r="220">
          <cell r="A220" t="str">
            <v>LANTON</v>
          </cell>
        </row>
        <row r="221">
          <cell r="A221" t="str">
            <v>LAPOUYADE</v>
          </cell>
        </row>
        <row r="222">
          <cell r="A222" t="str">
            <v>LAROQUE</v>
          </cell>
        </row>
        <row r="223">
          <cell r="A223" t="str">
            <v>LARTIGUE</v>
          </cell>
        </row>
        <row r="224">
          <cell r="A224" t="str">
            <v>LARUSCADE</v>
          </cell>
        </row>
        <row r="225">
          <cell r="A225" t="str">
            <v>LATRESNE</v>
          </cell>
        </row>
        <row r="226">
          <cell r="A226" t="str">
            <v>LAVAZAN</v>
          </cell>
        </row>
        <row r="227">
          <cell r="A227" t="str">
            <v>LE BARP</v>
          </cell>
        </row>
        <row r="228">
          <cell r="A228" t="str">
            <v>LE BOUSCAT</v>
          </cell>
        </row>
        <row r="229">
          <cell r="A229" t="str">
            <v>LE FIEU</v>
          </cell>
        </row>
        <row r="230">
          <cell r="A230" t="str">
            <v>LE HAILLAN</v>
          </cell>
        </row>
        <row r="231">
          <cell r="A231" t="str">
            <v>LE NIZAN</v>
          </cell>
        </row>
        <row r="232">
          <cell r="A232" t="str">
            <v>LE PIAN MEDOC</v>
          </cell>
        </row>
        <row r="233">
          <cell r="A233" t="str">
            <v>LE PIAN SUR GARONNE</v>
          </cell>
        </row>
        <row r="234">
          <cell r="A234" t="str">
            <v>LE PORGE</v>
          </cell>
        </row>
        <row r="235">
          <cell r="A235" t="str">
            <v>LE POUT</v>
          </cell>
        </row>
        <row r="236">
          <cell r="A236" t="str">
            <v>LE PUY</v>
          </cell>
        </row>
        <row r="237">
          <cell r="A237" t="str">
            <v>LE TAILLAN MEDOC</v>
          </cell>
        </row>
        <row r="238">
          <cell r="A238" t="str">
            <v>LE TEICH</v>
          </cell>
        </row>
        <row r="239">
          <cell r="A239" t="str">
            <v>LE TEMPLE</v>
          </cell>
        </row>
        <row r="240">
          <cell r="A240" t="str">
            <v>LE TOURNE</v>
          </cell>
        </row>
        <row r="241">
          <cell r="A241" t="str">
            <v>LE TUZAN</v>
          </cell>
        </row>
        <row r="242">
          <cell r="A242" t="str">
            <v>LE VERDON SUR MER</v>
          </cell>
        </row>
        <row r="243">
          <cell r="A243" t="str">
            <v>LEGE CAP FERRET</v>
          </cell>
        </row>
        <row r="244">
          <cell r="A244" t="str">
            <v>LEOGEATS</v>
          </cell>
        </row>
        <row r="245">
          <cell r="A245" t="str">
            <v>LEOGNAN</v>
          </cell>
        </row>
        <row r="246">
          <cell r="A246" t="str">
            <v>LERM ET MUSSET</v>
          </cell>
        </row>
        <row r="247">
          <cell r="A247" t="str">
            <v>LES ARTIGUES DE LUSSAC</v>
          </cell>
        </row>
        <row r="248">
          <cell r="A248" t="str">
            <v>LES BILLAUX</v>
          </cell>
        </row>
        <row r="249">
          <cell r="A249" t="str">
            <v>LES EGLISOTTES ET CHALAURES</v>
          </cell>
        </row>
        <row r="250">
          <cell r="A250" t="str">
            <v>LES ESSEINTES</v>
          </cell>
        </row>
        <row r="251">
          <cell r="A251" t="str">
            <v>LES LEVES ET THOUMEYRAGUES</v>
          </cell>
        </row>
        <row r="252">
          <cell r="A252" t="str">
            <v>LES PEINTURES</v>
          </cell>
        </row>
        <row r="253">
          <cell r="A253" t="str">
            <v>LES SALLES DE CASTILLON</v>
          </cell>
        </row>
        <row r="254">
          <cell r="A254" t="str">
            <v>LESPARRE MEDOC</v>
          </cell>
        </row>
        <row r="255">
          <cell r="A255" t="str">
            <v>LESTIAC SUR GARONNE</v>
          </cell>
        </row>
        <row r="256">
          <cell r="A256" t="str">
            <v>LIBOURNE</v>
          </cell>
        </row>
        <row r="257">
          <cell r="A257" t="str">
            <v>LIGNAN DE BAZAS</v>
          </cell>
        </row>
        <row r="258">
          <cell r="A258" t="str">
            <v>LIGNAN DE BORDEAUX</v>
          </cell>
        </row>
        <row r="259">
          <cell r="A259" t="str">
            <v>LIGUEUX</v>
          </cell>
        </row>
        <row r="260">
          <cell r="A260" t="str">
            <v>LISTRAC DE DUREZE</v>
          </cell>
        </row>
        <row r="261">
          <cell r="A261" t="str">
            <v>LISTRAC MEDOC</v>
          </cell>
        </row>
        <row r="262">
          <cell r="A262" t="str">
            <v>LORMONT</v>
          </cell>
        </row>
        <row r="263">
          <cell r="A263" t="str">
            <v>LOUBENS</v>
          </cell>
        </row>
        <row r="264">
          <cell r="A264" t="str">
            <v>LOUCHATS</v>
          </cell>
        </row>
        <row r="265">
          <cell r="A265" t="str">
            <v>LOUPES</v>
          </cell>
        </row>
        <row r="266">
          <cell r="A266" t="str">
            <v>LOUPIAC</v>
          </cell>
        </row>
        <row r="267">
          <cell r="A267" t="str">
            <v>LOUPIAC DE LA REOLE</v>
          </cell>
        </row>
        <row r="268">
          <cell r="A268" t="str">
            <v>LUCMAU</v>
          </cell>
        </row>
        <row r="269">
          <cell r="A269" t="str">
            <v>LUDON MEDOC</v>
          </cell>
        </row>
        <row r="270">
          <cell r="A270" t="str">
            <v>LUGAIGNAC</v>
          </cell>
        </row>
        <row r="271">
          <cell r="A271" t="str">
            <v>LUGASSON</v>
          </cell>
        </row>
        <row r="272">
          <cell r="A272" t="str">
            <v>LUGON ET L ILE DU CARNAY</v>
          </cell>
        </row>
        <row r="273">
          <cell r="A273" t="str">
            <v>LUGOS</v>
          </cell>
        </row>
        <row r="274">
          <cell r="A274" t="str">
            <v>LUSSAC</v>
          </cell>
        </row>
        <row r="275">
          <cell r="A275" t="str">
            <v>MACAU</v>
          </cell>
        </row>
        <row r="276">
          <cell r="A276" t="str">
            <v>MADIRAC</v>
          </cell>
        </row>
        <row r="277">
          <cell r="A277" t="str">
            <v>MARANSIN</v>
          </cell>
        </row>
        <row r="278">
          <cell r="A278" t="str">
            <v>MARCENAIS</v>
          </cell>
        </row>
        <row r="279">
          <cell r="A279" t="str">
            <v>MARCHEPRIME</v>
          </cell>
        </row>
        <row r="280">
          <cell r="A280" t="str">
            <v>MARGAUX CANTENAC</v>
          </cell>
        </row>
        <row r="281">
          <cell r="A281" t="str">
            <v>MARGUERON</v>
          </cell>
        </row>
        <row r="282">
          <cell r="A282" t="str">
            <v>MARIMBAULT</v>
          </cell>
        </row>
        <row r="283">
          <cell r="A283" t="str">
            <v>MARIONS</v>
          </cell>
        </row>
        <row r="284">
          <cell r="A284" t="str">
            <v>MARSAS</v>
          </cell>
        </row>
        <row r="285">
          <cell r="A285" t="str">
            <v>MARTIGNAS SUR JALLE</v>
          </cell>
        </row>
        <row r="286">
          <cell r="A286" t="str">
            <v>MARTILLAC</v>
          </cell>
        </row>
        <row r="287">
          <cell r="A287" t="str">
            <v>MARTRES</v>
          </cell>
        </row>
        <row r="288">
          <cell r="A288" t="str">
            <v>MASSEILLES</v>
          </cell>
        </row>
        <row r="289">
          <cell r="A289" t="str">
            <v>MASSUGAS</v>
          </cell>
        </row>
        <row r="290">
          <cell r="A290" t="str">
            <v>MAURIAC</v>
          </cell>
        </row>
        <row r="291">
          <cell r="A291" t="str">
            <v>MAZERES</v>
          </cell>
        </row>
        <row r="292">
          <cell r="A292" t="str">
            <v>MAZION</v>
          </cell>
        </row>
        <row r="293">
          <cell r="A293" t="str">
            <v>MERIGNAC</v>
          </cell>
        </row>
        <row r="294">
          <cell r="A294" t="str">
            <v>MERIGNAS</v>
          </cell>
        </row>
        <row r="295">
          <cell r="A295" t="str">
            <v>MESTERRIEUX</v>
          </cell>
        </row>
        <row r="296">
          <cell r="A296" t="str">
            <v>MIOS</v>
          </cell>
        </row>
        <row r="297">
          <cell r="A297" t="str">
            <v>MOMBRIER</v>
          </cell>
        </row>
        <row r="298">
          <cell r="A298" t="str">
            <v>MONGAUZY</v>
          </cell>
        </row>
        <row r="299">
          <cell r="A299" t="str">
            <v>MONPRIMBLANC</v>
          </cell>
        </row>
        <row r="300">
          <cell r="A300" t="str">
            <v>MONSEGUR</v>
          </cell>
        </row>
        <row r="301">
          <cell r="A301" t="str">
            <v>MONTAGNE</v>
          </cell>
        </row>
        <row r="302">
          <cell r="A302" t="str">
            <v>MONTAGOUDIN</v>
          </cell>
        </row>
        <row r="303">
          <cell r="A303" t="str">
            <v>MONTIGNAC</v>
          </cell>
        </row>
        <row r="304">
          <cell r="A304" t="str">
            <v>MONTUSSAN</v>
          </cell>
        </row>
        <row r="305">
          <cell r="A305" t="str">
            <v>MORIZES</v>
          </cell>
        </row>
        <row r="306">
          <cell r="A306" t="str">
            <v>MOUILLAC</v>
          </cell>
        </row>
        <row r="307">
          <cell r="A307" t="str">
            <v>MOULIETS ET VILLEMARTIN</v>
          </cell>
        </row>
        <row r="308">
          <cell r="A308" t="str">
            <v>MOULIS EN MEDOC</v>
          </cell>
        </row>
        <row r="309">
          <cell r="A309" t="str">
            <v>MOULON</v>
          </cell>
        </row>
        <row r="310">
          <cell r="A310" t="str">
            <v>MOURENS</v>
          </cell>
        </row>
        <row r="311">
          <cell r="A311" t="str">
            <v>NAUJAC SUR MER</v>
          </cell>
        </row>
        <row r="312">
          <cell r="A312" t="str">
            <v>NAUJAN ET POSTIAC</v>
          </cell>
        </row>
        <row r="313">
          <cell r="A313" t="str">
            <v>NEAC</v>
          </cell>
        </row>
        <row r="314">
          <cell r="A314" t="str">
            <v>NERIGEAN</v>
          </cell>
        </row>
        <row r="315">
          <cell r="A315" t="str">
            <v>NEUFFONS</v>
          </cell>
        </row>
        <row r="316">
          <cell r="A316" t="str">
            <v>NOAILLAC</v>
          </cell>
        </row>
        <row r="317">
          <cell r="A317" t="str">
            <v>NOAILLAN</v>
          </cell>
        </row>
        <row r="318">
          <cell r="A318" t="str">
            <v>OMET</v>
          </cell>
        </row>
        <row r="319">
          <cell r="A319" t="str">
            <v>ORDONNAC</v>
          </cell>
        </row>
        <row r="320">
          <cell r="A320" t="str">
            <v>ORIGNE</v>
          </cell>
        </row>
        <row r="321">
          <cell r="A321" t="str">
            <v>PAILLET</v>
          </cell>
        </row>
        <row r="322">
          <cell r="A322" t="str">
            <v>PAREMPUYRE</v>
          </cell>
        </row>
        <row r="323">
          <cell r="A323" t="str">
            <v>PAUILLAC</v>
          </cell>
        </row>
        <row r="324">
          <cell r="A324" t="str">
            <v>PELLEGRUE</v>
          </cell>
        </row>
        <row r="325">
          <cell r="A325" t="str">
            <v>PERISSAC</v>
          </cell>
        </row>
        <row r="326">
          <cell r="A326" t="str">
            <v>PESSAC</v>
          </cell>
        </row>
        <row r="327">
          <cell r="A327" t="str">
            <v>PESSAC SUR DORDOGNE</v>
          </cell>
        </row>
        <row r="328">
          <cell r="A328" t="str">
            <v>PETIT PALAIS ET CORNEMPS</v>
          </cell>
        </row>
        <row r="329">
          <cell r="A329" t="str">
            <v>PEUJARD</v>
          </cell>
        </row>
        <row r="330">
          <cell r="A330" t="str">
            <v>PINEUILH</v>
          </cell>
        </row>
        <row r="331">
          <cell r="A331" t="str">
            <v>PLASSAC</v>
          </cell>
        </row>
        <row r="332">
          <cell r="A332" t="str">
            <v>PLEINE SELVE</v>
          </cell>
        </row>
        <row r="333">
          <cell r="A333" t="str">
            <v>PODENSAC</v>
          </cell>
        </row>
        <row r="334">
          <cell r="A334" t="str">
            <v>POMEROL</v>
          </cell>
        </row>
        <row r="335">
          <cell r="A335" t="str">
            <v>POMPEJAC</v>
          </cell>
        </row>
        <row r="336">
          <cell r="A336" t="str">
            <v>POMPIGNAC</v>
          </cell>
        </row>
        <row r="337">
          <cell r="A337" t="str">
            <v>PONDAURAT</v>
          </cell>
        </row>
        <row r="338">
          <cell r="A338" t="str">
            <v>PORCHERES</v>
          </cell>
        </row>
        <row r="339">
          <cell r="A339" t="str">
            <v>PORTE DE BENAUGE</v>
          </cell>
        </row>
        <row r="340">
          <cell r="A340" t="str">
            <v>PORTETS</v>
          </cell>
        </row>
        <row r="341">
          <cell r="A341" t="str">
            <v>PRECHAC</v>
          </cell>
        </row>
        <row r="342">
          <cell r="A342" t="str">
            <v>PREIGNAC</v>
          </cell>
        </row>
        <row r="343">
          <cell r="A343" t="str">
            <v>PRIGNAC ET MARCAMPS</v>
          </cell>
        </row>
        <row r="344">
          <cell r="A344" t="str">
            <v>PUGNAC</v>
          </cell>
        </row>
        <row r="345">
          <cell r="A345" t="str">
            <v>PUISSEGUIN</v>
          </cell>
        </row>
        <row r="346">
          <cell r="A346" t="str">
            <v>PUJOLS</v>
          </cell>
        </row>
        <row r="347">
          <cell r="A347" t="str">
            <v>PUJOLS SUR CIRON</v>
          </cell>
        </row>
        <row r="348">
          <cell r="A348" t="str">
            <v>PUYBARBAN</v>
          </cell>
        </row>
        <row r="349">
          <cell r="A349" t="str">
            <v>PUYNORMAND</v>
          </cell>
        </row>
        <row r="350">
          <cell r="A350" t="str">
            <v>QUEYRAC</v>
          </cell>
        </row>
        <row r="351">
          <cell r="A351" t="str">
            <v>QUINSAC</v>
          </cell>
        </row>
        <row r="352">
          <cell r="A352" t="str">
            <v>RAUZAN</v>
          </cell>
        </row>
        <row r="353">
          <cell r="A353" t="str">
            <v>REIGNAC</v>
          </cell>
        </row>
        <row r="354">
          <cell r="A354" t="str">
            <v>RIMONS</v>
          </cell>
        </row>
        <row r="355">
          <cell r="A355" t="str">
            <v>RIOCAUD</v>
          </cell>
        </row>
        <row r="356">
          <cell r="A356" t="str">
            <v>RIONS</v>
          </cell>
        </row>
        <row r="357">
          <cell r="A357" t="str">
            <v>ROAILLAN</v>
          </cell>
        </row>
        <row r="358">
          <cell r="A358" t="str">
            <v>ROMAGNE</v>
          </cell>
        </row>
        <row r="359">
          <cell r="A359" t="str">
            <v>ROQUEBRUNE</v>
          </cell>
        </row>
        <row r="360">
          <cell r="A360" t="str">
            <v>RUCH</v>
          </cell>
        </row>
        <row r="361">
          <cell r="A361" t="str">
            <v>SABLONS</v>
          </cell>
        </row>
        <row r="362">
          <cell r="A362" t="str">
            <v>SADIRAC</v>
          </cell>
        </row>
        <row r="363">
          <cell r="A363" t="str">
            <v>SAILLANS</v>
          </cell>
        </row>
        <row r="364">
          <cell r="A364" t="str">
            <v>SAINT AIGNAN</v>
          </cell>
        </row>
        <row r="365">
          <cell r="A365" t="str">
            <v>SAINT ANDRE DE CUBZAC</v>
          </cell>
        </row>
        <row r="366">
          <cell r="A366" t="str">
            <v>SAINT ANDRE DU BOIS</v>
          </cell>
        </row>
        <row r="367">
          <cell r="A367" t="str">
            <v>SAINT ANDRE ET APPELLES</v>
          </cell>
        </row>
        <row r="368">
          <cell r="A368" t="str">
            <v>SAINT ANDRONY</v>
          </cell>
        </row>
        <row r="369">
          <cell r="A369" t="str">
            <v>SAINT ANTOINE DU QUEYRET</v>
          </cell>
        </row>
        <row r="370">
          <cell r="A370" t="str">
            <v>SAINT ANTOINE SUR L ISLE</v>
          </cell>
        </row>
        <row r="371">
          <cell r="A371" t="str">
            <v>SAINT AUBIN DE BLAYE</v>
          </cell>
        </row>
        <row r="372">
          <cell r="A372" t="str">
            <v>SAINT AUBIN DE BRANNE</v>
          </cell>
        </row>
        <row r="373">
          <cell r="A373" t="str">
            <v>SAINT AUBIN DE MEDOC</v>
          </cell>
        </row>
        <row r="374">
          <cell r="A374" t="str">
            <v>SAINT AVIT DE SOULEGE</v>
          </cell>
        </row>
        <row r="375">
          <cell r="A375" t="str">
            <v>SAINT AVIT SAINT NAZAIRE</v>
          </cell>
        </row>
        <row r="376">
          <cell r="A376" t="str">
            <v>SAINT BRICE</v>
          </cell>
        </row>
        <row r="377">
          <cell r="A377" t="str">
            <v>SAINT CAPRAIS DE BORDEAUX</v>
          </cell>
        </row>
        <row r="378">
          <cell r="A378" t="str">
            <v>SAINT CHRISTOLY DE BLAYE</v>
          </cell>
        </row>
        <row r="379">
          <cell r="A379" t="str">
            <v>SAINT CHRISTOLY MEDOC</v>
          </cell>
        </row>
        <row r="380">
          <cell r="A380" t="str">
            <v>SAINT CHRISTOPHE DE DOUBLE</v>
          </cell>
        </row>
        <row r="381">
          <cell r="A381" t="str">
            <v>SAINT CHRISTOPHE DES BARDES</v>
          </cell>
        </row>
        <row r="382">
          <cell r="A382" t="str">
            <v>SAINT CIBARD</v>
          </cell>
        </row>
        <row r="383">
          <cell r="A383" t="str">
            <v>SAINT CIERS D ABZAC</v>
          </cell>
        </row>
        <row r="384">
          <cell r="A384" t="str">
            <v>SAINT CIERS DE CANESSE</v>
          </cell>
        </row>
        <row r="385">
          <cell r="A385" t="str">
            <v>SAINT CIERS SUR GIRONDE</v>
          </cell>
        </row>
        <row r="386">
          <cell r="A386" t="str">
            <v>SAINT COME</v>
          </cell>
        </row>
        <row r="387">
          <cell r="A387" t="str">
            <v>SAINT DENIS DE PILE</v>
          </cell>
        </row>
        <row r="388">
          <cell r="A388" t="str">
            <v>SAINT EMILION</v>
          </cell>
        </row>
        <row r="389">
          <cell r="A389" t="str">
            <v>SAINT ESTEPHE</v>
          </cell>
        </row>
        <row r="390">
          <cell r="A390" t="str">
            <v>SAINT ETIENNE DE LISSE</v>
          </cell>
        </row>
        <row r="391">
          <cell r="A391" t="str">
            <v>SAINT EXUPERY</v>
          </cell>
        </row>
        <row r="392">
          <cell r="A392" t="str">
            <v>SAINT FELIX DE FONCAUDE</v>
          </cell>
        </row>
        <row r="393">
          <cell r="A393" t="str">
            <v>SAINT FERME</v>
          </cell>
        </row>
        <row r="394">
          <cell r="A394" t="str">
            <v>SAINT GENES DE BLAYE</v>
          </cell>
        </row>
        <row r="395">
          <cell r="A395" t="str">
            <v>SAINT GENES DE CASTILLON</v>
          </cell>
        </row>
        <row r="396">
          <cell r="A396" t="str">
            <v>SAINT GENES DE FRONSAC</v>
          </cell>
        </row>
        <row r="397">
          <cell r="A397" t="str">
            <v>SAINT GENES DE LOMBAUD</v>
          </cell>
        </row>
        <row r="398">
          <cell r="A398" t="str">
            <v>SAINT GENIS DU BOIS</v>
          </cell>
        </row>
        <row r="399">
          <cell r="A399" t="str">
            <v>SAINT GERMAIN D ESTEUIL</v>
          </cell>
        </row>
        <row r="400">
          <cell r="A400" t="str">
            <v>SAINT GERMAIN DE GRAVE</v>
          </cell>
        </row>
        <row r="401">
          <cell r="A401" t="str">
            <v>SAINT GERMAIN DE LA RIVIERE</v>
          </cell>
        </row>
        <row r="402">
          <cell r="A402" t="str">
            <v>SAINT GERMAIN DU PUCH</v>
          </cell>
        </row>
        <row r="403">
          <cell r="A403" t="str">
            <v>SAINT GERVAIS</v>
          </cell>
        </row>
        <row r="404">
          <cell r="A404" t="str">
            <v>SAINT GIRONS D AIGUEVIVES</v>
          </cell>
        </row>
        <row r="405">
          <cell r="A405" t="str">
            <v>SAINT HILAIRE DE LA NOAILLE</v>
          </cell>
        </row>
        <row r="406">
          <cell r="A406" t="str">
            <v>SAINT HILAIRE DU BOIS</v>
          </cell>
        </row>
        <row r="407">
          <cell r="A407" t="str">
            <v>SAINT HIPPOLYTE</v>
          </cell>
        </row>
        <row r="408">
          <cell r="A408" t="str">
            <v>SAINT JEAN D ILLAC</v>
          </cell>
        </row>
        <row r="409">
          <cell r="A409" t="str">
            <v>SAINT JEAN DE BLAIGNAC</v>
          </cell>
        </row>
        <row r="410">
          <cell r="A410" t="str">
            <v>SAINT JULIEN BEYCHEVELLE</v>
          </cell>
        </row>
        <row r="411">
          <cell r="A411" t="str">
            <v>SAINT LAURENT D ARCE</v>
          </cell>
        </row>
        <row r="412">
          <cell r="A412" t="str">
            <v>SAINT LAURENT DES COMBES</v>
          </cell>
        </row>
        <row r="413">
          <cell r="A413" t="str">
            <v>SAINT LAURENT DU BOIS</v>
          </cell>
        </row>
        <row r="414">
          <cell r="A414" t="str">
            <v>SAINT LAURENT DU PLAN</v>
          </cell>
        </row>
        <row r="415">
          <cell r="A415" t="str">
            <v>SAINT LAURENT MEDOC</v>
          </cell>
        </row>
        <row r="416">
          <cell r="A416" t="str">
            <v>SAINT LEGER DE BALSON</v>
          </cell>
        </row>
        <row r="417">
          <cell r="A417" t="str">
            <v>SAINT LEON</v>
          </cell>
        </row>
        <row r="418">
          <cell r="A418" t="str">
            <v>SAINT LOUBERT</v>
          </cell>
        </row>
        <row r="419">
          <cell r="A419" t="str">
            <v>SAINT LOUBES</v>
          </cell>
        </row>
        <row r="420">
          <cell r="A420" t="str">
            <v>SAINT LOUIS DE MONTFERRAND</v>
          </cell>
        </row>
        <row r="421">
          <cell r="A421" t="str">
            <v>SAINT MACAIRE</v>
          </cell>
        </row>
        <row r="422">
          <cell r="A422" t="str">
            <v>SAINT MAGNE</v>
          </cell>
        </row>
        <row r="423">
          <cell r="A423" t="str">
            <v>SAINT MAGNE DE CASTILLON</v>
          </cell>
        </row>
        <row r="424">
          <cell r="A424" t="str">
            <v>SAINT MAIXANT</v>
          </cell>
        </row>
        <row r="425">
          <cell r="A425" t="str">
            <v>SAINT MARIENS</v>
          </cell>
        </row>
        <row r="426">
          <cell r="A426" t="str">
            <v>SAINT MARTIAL</v>
          </cell>
        </row>
        <row r="427">
          <cell r="A427" t="str">
            <v>SAINT MARTIN DE LAYE</v>
          </cell>
        </row>
        <row r="428">
          <cell r="A428" t="str">
            <v>SAINT MARTIN DE LERM</v>
          </cell>
        </row>
        <row r="429">
          <cell r="A429" t="str">
            <v>SAINT MARTIN DE SESCAS</v>
          </cell>
        </row>
        <row r="430">
          <cell r="A430" t="str">
            <v>SAINT MARTIN DU BOIS</v>
          </cell>
        </row>
        <row r="431">
          <cell r="A431" t="str">
            <v>SAINT MARTIN DU PUY</v>
          </cell>
        </row>
        <row r="432">
          <cell r="A432" t="str">
            <v>SAINT MARTIN LACAUSSADE</v>
          </cell>
        </row>
        <row r="433">
          <cell r="A433" t="str">
            <v>SAINT MEDARD D EYRANS</v>
          </cell>
        </row>
        <row r="434">
          <cell r="A434" t="str">
            <v>SAINT MEDARD DE GUIZIERES</v>
          </cell>
        </row>
        <row r="435">
          <cell r="A435" t="str">
            <v>SAINT MEDARD EN JALLES</v>
          </cell>
        </row>
        <row r="436">
          <cell r="A436" t="str">
            <v>SAINT MICHEL DE CASTELNAU</v>
          </cell>
        </row>
        <row r="437">
          <cell r="A437" t="str">
            <v>SAINT MICHEL DE FRONSAC</v>
          </cell>
        </row>
        <row r="438">
          <cell r="A438" t="str">
            <v>SAINT MICHEL DE LAPUJADE</v>
          </cell>
        </row>
        <row r="439">
          <cell r="A439" t="str">
            <v>SAINT MICHEL DE RIEUFRET</v>
          </cell>
        </row>
        <row r="440">
          <cell r="A440" t="str">
            <v>SAINT MORILLON</v>
          </cell>
        </row>
        <row r="441">
          <cell r="A441" t="str">
            <v>SAINT PALAIS</v>
          </cell>
        </row>
        <row r="442">
          <cell r="A442" t="str">
            <v>SAINT PARDON DE CONQUES</v>
          </cell>
        </row>
        <row r="443">
          <cell r="A443" t="str">
            <v>SAINT PAUL</v>
          </cell>
        </row>
        <row r="444">
          <cell r="A444" t="str">
            <v>SAINT PEY D ARMENS</v>
          </cell>
        </row>
        <row r="445">
          <cell r="A445" t="str">
            <v>SAINT PEY DE CASTETS</v>
          </cell>
        </row>
        <row r="446">
          <cell r="A446" t="str">
            <v>SAINT PHILIPPE D AIGUILLE</v>
          </cell>
        </row>
        <row r="447">
          <cell r="A447" t="str">
            <v>SAINT PHILIPPE DU SEIGNAL</v>
          </cell>
        </row>
        <row r="448">
          <cell r="A448" t="str">
            <v>SAINT PIERRE D AURILLAC</v>
          </cell>
        </row>
        <row r="449">
          <cell r="A449" t="str">
            <v>SAINT PIERRE DE BAT</v>
          </cell>
        </row>
        <row r="450">
          <cell r="A450" t="str">
            <v>SAINT PIERRE DE MONS</v>
          </cell>
        </row>
        <row r="451">
          <cell r="A451" t="str">
            <v>SAINT QUENTIN DE BARON</v>
          </cell>
        </row>
        <row r="452">
          <cell r="A452" t="str">
            <v>SAINT QUENTIN DE CAPLONG</v>
          </cell>
        </row>
        <row r="453">
          <cell r="A453" t="str">
            <v>SAINT ROMAIN LA VIRVEE</v>
          </cell>
        </row>
        <row r="454">
          <cell r="A454" t="str">
            <v>SAINT SAUVEUR</v>
          </cell>
        </row>
        <row r="455">
          <cell r="A455" t="str">
            <v>SAINT SAUVEUR DE PUYNORMAND</v>
          </cell>
        </row>
        <row r="456">
          <cell r="A456" t="str">
            <v>SAINT SAVIN</v>
          </cell>
        </row>
        <row r="457">
          <cell r="A457" t="str">
            <v>SAINT SELVE</v>
          </cell>
        </row>
        <row r="458">
          <cell r="A458" t="str">
            <v>SAINT SEURIN DE BOURG</v>
          </cell>
        </row>
        <row r="459">
          <cell r="A459" t="str">
            <v>SAINT SEURIN DE CADOURNE</v>
          </cell>
        </row>
        <row r="460">
          <cell r="A460" t="str">
            <v>SAINT SEURIN DE CURSAC</v>
          </cell>
        </row>
        <row r="461">
          <cell r="A461" t="str">
            <v>SAINT SEURIN SUR L ISLE</v>
          </cell>
        </row>
        <row r="462">
          <cell r="A462" t="str">
            <v>SAINT SEVE</v>
          </cell>
        </row>
        <row r="463">
          <cell r="A463" t="str">
            <v>SAINT SULPICE DE FALEYRENS</v>
          </cell>
        </row>
        <row r="464">
          <cell r="A464" t="str">
            <v>SAINT SULPICE DE GUILLERAGUES</v>
          </cell>
        </row>
        <row r="465">
          <cell r="A465" t="str">
            <v>SAINT SULPICE DE POMMIERS</v>
          </cell>
        </row>
        <row r="466">
          <cell r="A466" t="str">
            <v>SAINT SULPICE ET CAMEYRAC</v>
          </cell>
        </row>
        <row r="467">
          <cell r="A467" t="str">
            <v>SAINT SYMPHORIEN</v>
          </cell>
        </row>
        <row r="468">
          <cell r="A468" t="str">
            <v>SAINT TROJAN</v>
          </cell>
        </row>
        <row r="469">
          <cell r="A469" t="str">
            <v>SAINT VINCENT DE PAUL</v>
          </cell>
        </row>
        <row r="470">
          <cell r="A470" t="str">
            <v>SAINT VINCENT DE PERTIGNAS</v>
          </cell>
        </row>
        <row r="471">
          <cell r="A471" t="str">
            <v>SAINT VIVIEN DE BLAYE</v>
          </cell>
        </row>
        <row r="472">
          <cell r="A472" t="str">
            <v>SAINT VIVIEN DE MEDOC</v>
          </cell>
        </row>
        <row r="473">
          <cell r="A473" t="str">
            <v>SAINT VIVIEN DE MONSEGUR</v>
          </cell>
        </row>
        <row r="474">
          <cell r="A474" t="str">
            <v>SAINT YZAN DE SOUDIAC</v>
          </cell>
        </row>
        <row r="475">
          <cell r="A475" t="str">
            <v>SAINT YZANS DE MEDOC</v>
          </cell>
        </row>
        <row r="476">
          <cell r="A476" t="str">
            <v>SAINTE COLOMBE</v>
          </cell>
        </row>
        <row r="477">
          <cell r="A477" t="str">
            <v>SAINTE CROIX DU MONT</v>
          </cell>
        </row>
        <row r="478">
          <cell r="A478" t="str">
            <v>SAINTE EULALIE</v>
          </cell>
        </row>
        <row r="479">
          <cell r="A479" t="str">
            <v>SAINTE FLORENCE</v>
          </cell>
        </row>
        <row r="480">
          <cell r="A480" t="str">
            <v>SAINTE FOY LA GRANDE</v>
          </cell>
        </row>
        <row r="481">
          <cell r="A481" t="str">
            <v>SAINTE FOY LA LONGUE</v>
          </cell>
        </row>
        <row r="482">
          <cell r="A482" t="str">
            <v>SAINTE GEMME</v>
          </cell>
        </row>
        <row r="483">
          <cell r="A483" t="str">
            <v>SAINTE HELENE</v>
          </cell>
        </row>
        <row r="484">
          <cell r="A484" t="str">
            <v>SAINTE RADEGONDE</v>
          </cell>
        </row>
        <row r="485">
          <cell r="A485" t="str">
            <v>SAINTE TERRE</v>
          </cell>
        </row>
        <row r="486">
          <cell r="A486" t="str">
            <v>SALAUNES</v>
          </cell>
        </row>
        <row r="487">
          <cell r="A487" t="str">
            <v>SALLEBOEUF</v>
          </cell>
        </row>
        <row r="488">
          <cell r="A488" t="str">
            <v>SALLES</v>
          </cell>
        </row>
        <row r="489">
          <cell r="A489" t="str">
            <v>SAMONAC</v>
          </cell>
        </row>
        <row r="490">
          <cell r="A490" t="str">
            <v>SAUCATS</v>
          </cell>
        </row>
        <row r="491">
          <cell r="A491" t="str">
            <v>SAUGON</v>
          </cell>
        </row>
        <row r="492">
          <cell r="A492" t="str">
            <v>SAUMOS</v>
          </cell>
        </row>
        <row r="493">
          <cell r="A493" t="str">
            <v>SAUTERNES</v>
          </cell>
        </row>
        <row r="494">
          <cell r="A494" t="str">
            <v>SAUVETERRE DE GUYENNE</v>
          </cell>
        </row>
        <row r="495">
          <cell r="A495" t="str">
            <v>SAUVIAC</v>
          </cell>
        </row>
        <row r="496">
          <cell r="A496" t="str">
            <v>SAVIGNAC</v>
          </cell>
        </row>
        <row r="497">
          <cell r="A497" t="str">
            <v>SAVIGNAC DE L ISLE</v>
          </cell>
        </row>
        <row r="498">
          <cell r="A498" t="str">
            <v>SEMENS</v>
          </cell>
        </row>
        <row r="499">
          <cell r="A499" t="str">
            <v>SENDETS</v>
          </cell>
        </row>
        <row r="500">
          <cell r="A500" t="str">
            <v>SIGALENS</v>
          </cell>
        </row>
        <row r="501">
          <cell r="A501" t="str">
            <v>SILLAS</v>
          </cell>
        </row>
        <row r="502">
          <cell r="A502" t="str">
            <v>SOULAC SUR MER</v>
          </cell>
        </row>
        <row r="503">
          <cell r="A503" t="str">
            <v>SOULIGNAC</v>
          </cell>
        </row>
        <row r="504">
          <cell r="A504" t="str">
            <v>SOUSSAC</v>
          </cell>
        </row>
        <row r="505">
          <cell r="A505" t="str">
            <v>SOUSSANS</v>
          </cell>
        </row>
        <row r="506">
          <cell r="A506" t="str">
            <v>TABANAC</v>
          </cell>
        </row>
        <row r="507">
          <cell r="A507" t="str">
            <v>TAILLECAVAT</v>
          </cell>
        </row>
        <row r="508">
          <cell r="A508" t="str">
            <v>TALAIS</v>
          </cell>
        </row>
        <row r="509">
          <cell r="A509" t="str">
            <v>TALENCE</v>
          </cell>
        </row>
        <row r="510">
          <cell r="A510" t="str">
            <v>TARGON</v>
          </cell>
        </row>
        <row r="511">
          <cell r="A511" t="str">
            <v>TARNES</v>
          </cell>
        </row>
        <row r="512">
          <cell r="A512" t="str">
            <v>TAURIAC</v>
          </cell>
        </row>
        <row r="513">
          <cell r="A513" t="str">
            <v>TAYAC</v>
          </cell>
        </row>
        <row r="514">
          <cell r="A514" t="str">
            <v>TEUILLAC</v>
          </cell>
        </row>
        <row r="515">
          <cell r="A515" t="str">
            <v>TIZAC DE CURTON</v>
          </cell>
        </row>
        <row r="516">
          <cell r="A516" t="str">
            <v>TIZAC DE LAPOUYADE</v>
          </cell>
        </row>
        <row r="517">
          <cell r="A517" t="str">
            <v>TOULENNE</v>
          </cell>
        </row>
        <row r="518">
          <cell r="A518" t="str">
            <v>TRESSES</v>
          </cell>
        </row>
        <row r="519">
          <cell r="A519" t="str">
            <v>UZESTE</v>
          </cell>
        </row>
        <row r="520">
          <cell r="A520" t="str">
            <v>VAL DE LIVENNE</v>
          </cell>
        </row>
        <row r="521">
          <cell r="A521" t="str">
            <v>VAL DE VIRVEE</v>
          </cell>
        </row>
        <row r="522">
          <cell r="A522" t="str">
            <v>VALEYRAC</v>
          </cell>
        </row>
        <row r="523">
          <cell r="A523" t="str">
            <v>VAYRES</v>
          </cell>
        </row>
        <row r="524">
          <cell r="A524" t="str">
            <v>VENDAYS MONTALIVET</v>
          </cell>
        </row>
        <row r="525">
          <cell r="A525" t="str">
            <v>VENSAC</v>
          </cell>
        </row>
        <row r="526">
          <cell r="A526" t="str">
            <v>VERAC</v>
          </cell>
        </row>
        <row r="527">
          <cell r="A527" t="str">
            <v>VERDELAIS</v>
          </cell>
        </row>
        <row r="528">
          <cell r="A528" t="str">
            <v>VERTHEUIL</v>
          </cell>
        </row>
        <row r="529">
          <cell r="A529" t="str">
            <v>VIGNONET</v>
          </cell>
        </row>
        <row r="530">
          <cell r="A530" t="str">
            <v>VILLANDRAUT</v>
          </cell>
        </row>
        <row r="531">
          <cell r="A531" t="str">
            <v>VILLEGOUGE</v>
          </cell>
        </row>
        <row r="532">
          <cell r="A532" t="str">
            <v>VILLENAVE D ORNON</v>
          </cell>
        </row>
        <row r="533">
          <cell r="A533" t="str">
            <v>VILLENAVE DE RIONS</v>
          </cell>
        </row>
        <row r="534">
          <cell r="A534" t="str">
            <v>VILLENEUVE</v>
          </cell>
        </row>
        <row r="535">
          <cell r="A535" t="str">
            <v>VIRELADE</v>
          </cell>
        </row>
        <row r="536">
          <cell r="A536" t="str">
            <v>VIRSAC</v>
          </cell>
        </row>
        <row r="537">
          <cell r="A537" t="str">
            <v>YVRAC</v>
          </cell>
        </row>
      </sheetData>
      <sheetData sheetId="1"/>
      <sheetData sheetId="2">
        <row r="2">
          <cell r="B2">
            <v>2</v>
          </cell>
        </row>
      </sheetData>
      <sheetData sheetId="3">
        <row r="10">
          <cell r="G10" t="str">
            <v>Oui</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2"/>
  <sheetViews>
    <sheetView workbookViewId="0">
      <selection activeCell="A18" sqref="A18"/>
    </sheetView>
  </sheetViews>
  <sheetFormatPr baseColWidth="10" defaultRowHeight="15" x14ac:dyDescent="0.25"/>
  <cols>
    <col min="1" max="1" width="43.42578125" customWidth="1"/>
    <col min="2" max="2" width="59" customWidth="1"/>
    <col min="3" max="3" width="30" style="5" customWidth="1"/>
    <col min="4" max="4" width="64.140625" customWidth="1"/>
    <col min="5" max="5" width="62.28515625" customWidth="1"/>
  </cols>
  <sheetData>
    <row r="2" spans="1:5" ht="17.25" x14ac:dyDescent="0.3">
      <c r="A2" s="2" t="s">
        <v>45</v>
      </c>
      <c r="B2" s="2"/>
    </row>
    <row r="4" spans="1:5" x14ac:dyDescent="0.25">
      <c r="A4" s="11" t="s">
        <v>34</v>
      </c>
      <c r="B4" s="12" t="s">
        <v>30</v>
      </c>
      <c r="C4" s="13" t="s">
        <v>22</v>
      </c>
      <c r="D4" s="14" t="s">
        <v>25</v>
      </c>
      <c r="E4" s="14" t="s">
        <v>80</v>
      </c>
    </row>
    <row r="5" spans="1:5" x14ac:dyDescent="0.25">
      <c r="A5" s="15" t="s">
        <v>11</v>
      </c>
      <c r="B5" s="16" t="s">
        <v>31</v>
      </c>
      <c r="C5" s="17" t="s">
        <v>24</v>
      </c>
      <c r="D5" s="18" t="s">
        <v>26</v>
      </c>
      <c r="E5" s="18"/>
    </row>
    <row r="6" spans="1:5" x14ac:dyDescent="0.25">
      <c r="A6" s="15" t="s">
        <v>12</v>
      </c>
      <c r="B6" s="16" t="s">
        <v>32</v>
      </c>
      <c r="C6" s="17" t="s">
        <v>24</v>
      </c>
      <c r="D6" s="18" t="s">
        <v>26</v>
      </c>
      <c r="E6" s="18"/>
    </row>
    <row r="7" spans="1:5" x14ac:dyDescent="0.25">
      <c r="A7" s="15" t="s">
        <v>14</v>
      </c>
      <c r="B7" s="16" t="s">
        <v>33</v>
      </c>
      <c r="C7" s="17" t="s">
        <v>24</v>
      </c>
      <c r="D7" s="18" t="s">
        <v>26</v>
      </c>
      <c r="E7" s="18"/>
    </row>
    <row r="8" spans="1:5" x14ac:dyDescent="0.25">
      <c r="A8" s="15" t="s">
        <v>13</v>
      </c>
      <c r="B8" s="16" t="s">
        <v>35</v>
      </c>
      <c r="C8" s="17" t="s">
        <v>24</v>
      </c>
      <c r="D8" s="18" t="s">
        <v>26</v>
      </c>
      <c r="E8" s="18"/>
    </row>
    <row r="9" spans="1:5" ht="45" x14ac:dyDescent="0.25">
      <c r="A9" s="15" t="s">
        <v>16</v>
      </c>
      <c r="B9" s="16" t="s">
        <v>36</v>
      </c>
      <c r="C9" s="17" t="s">
        <v>23</v>
      </c>
      <c r="D9" s="18" t="s">
        <v>27</v>
      </c>
      <c r="E9" s="45" t="s">
        <v>99</v>
      </c>
    </row>
    <row r="10" spans="1:5" x14ac:dyDescent="0.25">
      <c r="A10" s="15" t="s">
        <v>15</v>
      </c>
      <c r="B10" s="16" t="s">
        <v>15</v>
      </c>
      <c r="C10" s="17" t="s">
        <v>23</v>
      </c>
      <c r="D10" s="18" t="s">
        <v>27</v>
      </c>
      <c r="E10" s="18"/>
    </row>
    <row r="11" spans="1:5" x14ac:dyDescent="0.25">
      <c r="A11" s="15" t="s">
        <v>18</v>
      </c>
      <c r="B11" s="16" t="s">
        <v>37</v>
      </c>
      <c r="C11" s="17" t="s">
        <v>28</v>
      </c>
      <c r="D11" s="18" t="s">
        <v>29</v>
      </c>
      <c r="E11" s="18"/>
    </row>
    <row r="12" spans="1:5" ht="30" x14ac:dyDescent="0.25">
      <c r="A12" s="15" t="s">
        <v>17</v>
      </c>
      <c r="B12" s="16" t="s">
        <v>38</v>
      </c>
      <c r="C12" s="17" t="s">
        <v>28</v>
      </c>
      <c r="D12" s="18" t="s">
        <v>29</v>
      </c>
      <c r="E12" s="18"/>
    </row>
    <row r="13" spans="1:5" ht="35.25" customHeight="1" x14ac:dyDescent="0.25">
      <c r="A13" s="348" t="s">
        <v>19</v>
      </c>
      <c r="B13" s="7" t="s">
        <v>43</v>
      </c>
      <c r="C13" s="351" t="s">
        <v>28</v>
      </c>
      <c r="D13" s="354" t="s">
        <v>29</v>
      </c>
      <c r="E13" s="357" t="s">
        <v>81</v>
      </c>
    </row>
    <row r="14" spans="1:5" ht="45" x14ac:dyDescent="0.25">
      <c r="A14" s="349"/>
      <c r="B14" s="8" t="s">
        <v>39</v>
      </c>
      <c r="C14" s="352"/>
      <c r="D14" s="355"/>
      <c r="E14" s="358"/>
    </row>
    <row r="15" spans="1:5" x14ac:dyDescent="0.25">
      <c r="A15" s="349"/>
      <c r="B15" s="9" t="s">
        <v>40</v>
      </c>
      <c r="C15" s="352"/>
      <c r="D15" s="355"/>
      <c r="E15" s="358"/>
    </row>
    <row r="16" spans="1:5" ht="105" x14ac:dyDescent="0.25">
      <c r="A16" s="350"/>
      <c r="B16" s="10" t="s">
        <v>41</v>
      </c>
      <c r="C16" s="353"/>
      <c r="D16" s="356"/>
      <c r="E16" s="359"/>
    </row>
    <row r="17" spans="1:5" ht="30" x14ac:dyDescent="0.25">
      <c r="A17" s="19" t="s">
        <v>0</v>
      </c>
      <c r="B17" s="16" t="s">
        <v>44</v>
      </c>
      <c r="C17" s="17" t="s">
        <v>42</v>
      </c>
      <c r="D17" s="18" t="s">
        <v>96</v>
      </c>
      <c r="E17" s="18"/>
    </row>
    <row r="18" spans="1:5" ht="63.75" customHeight="1" x14ac:dyDescent="0.25">
      <c r="A18" s="19" t="s">
        <v>94</v>
      </c>
      <c r="B18" s="16" t="s">
        <v>91</v>
      </c>
      <c r="C18" s="17" t="s">
        <v>92</v>
      </c>
      <c r="D18" s="44" t="s">
        <v>97</v>
      </c>
      <c r="E18" s="40" t="s">
        <v>93</v>
      </c>
    </row>
    <row r="19" spans="1:5" ht="165" x14ac:dyDescent="0.25">
      <c r="A19" s="19" t="s">
        <v>84</v>
      </c>
      <c r="B19" s="39" t="s">
        <v>102</v>
      </c>
      <c r="C19" s="38" t="s">
        <v>101</v>
      </c>
      <c r="D19" s="44" t="s">
        <v>97</v>
      </c>
      <c r="E19" s="40" t="s">
        <v>100</v>
      </c>
    </row>
    <row r="20" spans="1:5" x14ac:dyDescent="0.25">
      <c r="A20" s="15" t="s">
        <v>60</v>
      </c>
      <c r="B20" s="16" t="s">
        <v>90</v>
      </c>
      <c r="C20" s="17" t="s">
        <v>103</v>
      </c>
      <c r="D20" s="18"/>
      <c r="E20" s="18" t="s">
        <v>100</v>
      </c>
    </row>
    <row r="21" spans="1:5" x14ac:dyDescent="0.25">
      <c r="A21" s="15" t="s">
        <v>53</v>
      </c>
      <c r="B21" s="16" t="s">
        <v>105</v>
      </c>
      <c r="C21" s="38" t="s">
        <v>104</v>
      </c>
      <c r="D21" s="18"/>
      <c r="E21" s="18" t="s">
        <v>100</v>
      </c>
    </row>
    <row r="22" spans="1:5" s="41" customFormat="1" ht="120" x14ac:dyDescent="0.25">
      <c r="A22" s="15" t="s">
        <v>55</v>
      </c>
      <c r="B22" s="16" t="s">
        <v>107</v>
      </c>
      <c r="C22" s="38" t="s">
        <v>106</v>
      </c>
      <c r="D22" s="18"/>
      <c r="E22" s="18" t="s">
        <v>100</v>
      </c>
    </row>
  </sheetData>
  <sheetProtection sheet="1" objects="1" scenarios="1"/>
  <mergeCells count="4">
    <mergeCell ref="A13:A16"/>
    <mergeCell ref="C13:C16"/>
    <mergeCell ref="D13:D16"/>
    <mergeCell ref="E13:E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2EE6-0860-4B20-85F0-712C64B9AADC}">
  <dimension ref="A1:L25"/>
  <sheetViews>
    <sheetView workbookViewId="0">
      <selection activeCell="B25" sqref="B25"/>
    </sheetView>
  </sheetViews>
  <sheetFormatPr baseColWidth="10" defaultRowHeight="15.75" x14ac:dyDescent="0.25"/>
  <cols>
    <col min="1" max="1" width="26.85546875" style="92" customWidth="1"/>
    <col min="2" max="2" width="8.5703125" style="92" customWidth="1"/>
    <col min="3" max="3" width="33" style="92" customWidth="1"/>
    <col min="4" max="5" width="25.140625" style="92" customWidth="1"/>
    <col min="6" max="7" width="11.42578125" style="92"/>
    <col min="8" max="8" width="25.42578125" style="92" bestFit="1" customWidth="1"/>
    <col min="9" max="9" width="30" style="92" bestFit="1" customWidth="1"/>
    <col min="10" max="10" width="15.28515625" style="100" bestFit="1" customWidth="1"/>
    <col min="11" max="11" width="13" style="100" bestFit="1" customWidth="1"/>
    <col min="12" max="12" width="8" style="97" bestFit="1" customWidth="1"/>
    <col min="13" max="256" width="11.42578125" style="92"/>
    <col min="257" max="257" width="26.85546875" style="92" customWidth="1"/>
    <col min="258" max="258" width="8.5703125" style="92" customWidth="1"/>
    <col min="259" max="259" width="33" style="92" customWidth="1"/>
    <col min="260" max="261" width="25.140625" style="92" customWidth="1"/>
    <col min="262" max="263" width="11.42578125" style="92"/>
    <col min="264" max="264" width="25.42578125" style="92" bestFit="1" customWidth="1"/>
    <col min="265" max="265" width="30" style="92" bestFit="1" customWidth="1"/>
    <col min="266" max="266" width="15.28515625" style="92" bestFit="1" customWidth="1"/>
    <col min="267" max="267" width="13" style="92" bestFit="1" customWidth="1"/>
    <col min="268" max="268" width="8" style="92" bestFit="1" customWidth="1"/>
    <col min="269" max="512" width="11.42578125" style="92"/>
    <col min="513" max="513" width="26.85546875" style="92" customWidth="1"/>
    <col min="514" max="514" width="8.5703125" style="92" customWidth="1"/>
    <col min="515" max="515" width="33" style="92" customWidth="1"/>
    <col min="516" max="517" width="25.140625" style="92" customWidth="1"/>
    <col min="518" max="519" width="11.42578125" style="92"/>
    <col min="520" max="520" width="25.42578125" style="92" bestFit="1" customWidth="1"/>
    <col min="521" max="521" width="30" style="92" bestFit="1" customWidth="1"/>
    <col min="522" max="522" width="15.28515625" style="92" bestFit="1" customWidth="1"/>
    <col min="523" max="523" width="13" style="92" bestFit="1" customWidth="1"/>
    <col min="524" max="524" width="8" style="92" bestFit="1" customWidth="1"/>
    <col min="525" max="768" width="11.42578125" style="92"/>
    <col min="769" max="769" width="26.85546875" style="92" customWidth="1"/>
    <col min="770" max="770" width="8.5703125" style="92" customWidth="1"/>
    <col min="771" max="771" width="33" style="92" customWidth="1"/>
    <col min="772" max="773" width="25.140625" style="92" customWidth="1"/>
    <col min="774" max="775" width="11.42578125" style="92"/>
    <col min="776" max="776" width="25.42578125" style="92" bestFit="1" customWidth="1"/>
    <col min="777" max="777" width="30" style="92" bestFit="1" customWidth="1"/>
    <col min="778" max="778" width="15.28515625" style="92" bestFit="1" customWidth="1"/>
    <col min="779" max="779" width="13" style="92" bestFit="1" customWidth="1"/>
    <col min="780" max="780" width="8" style="92" bestFit="1" customWidth="1"/>
    <col min="781" max="1024" width="11.42578125" style="92"/>
    <col min="1025" max="1025" width="26.85546875" style="92" customWidth="1"/>
    <col min="1026" max="1026" width="8.5703125" style="92" customWidth="1"/>
    <col min="1027" max="1027" width="33" style="92" customWidth="1"/>
    <col min="1028" max="1029" width="25.140625" style="92" customWidth="1"/>
    <col min="1030" max="1031" width="11.42578125" style="92"/>
    <col min="1032" max="1032" width="25.42578125" style="92" bestFit="1" customWidth="1"/>
    <col min="1033" max="1033" width="30" style="92" bestFit="1" customWidth="1"/>
    <col min="1034" max="1034" width="15.28515625" style="92" bestFit="1" customWidth="1"/>
    <col min="1035" max="1035" width="13" style="92" bestFit="1" customWidth="1"/>
    <col min="1036" max="1036" width="8" style="92" bestFit="1" customWidth="1"/>
    <col min="1037" max="1280" width="11.42578125" style="92"/>
    <col min="1281" max="1281" width="26.85546875" style="92" customWidth="1"/>
    <col min="1282" max="1282" width="8.5703125" style="92" customWidth="1"/>
    <col min="1283" max="1283" width="33" style="92" customWidth="1"/>
    <col min="1284" max="1285" width="25.140625" style="92" customWidth="1"/>
    <col min="1286" max="1287" width="11.42578125" style="92"/>
    <col min="1288" max="1288" width="25.42578125" style="92" bestFit="1" customWidth="1"/>
    <col min="1289" max="1289" width="30" style="92" bestFit="1" customWidth="1"/>
    <col min="1290" max="1290" width="15.28515625" style="92" bestFit="1" customWidth="1"/>
    <col min="1291" max="1291" width="13" style="92" bestFit="1" customWidth="1"/>
    <col min="1292" max="1292" width="8" style="92" bestFit="1" customWidth="1"/>
    <col min="1293" max="1536" width="11.42578125" style="92"/>
    <col min="1537" max="1537" width="26.85546875" style="92" customWidth="1"/>
    <col min="1538" max="1538" width="8.5703125" style="92" customWidth="1"/>
    <col min="1539" max="1539" width="33" style="92" customWidth="1"/>
    <col min="1540" max="1541" width="25.140625" style="92" customWidth="1"/>
    <col min="1542" max="1543" width="11.42578125" style="92"/>
    <col min="1544" max="1544" width="25.42578125" style="92" bestFit="1" customWidth="1"/>
    <col min="1545" max="1545" width="30" style="92" bestFit="1" customWidth="1"/>
    <col min="1546" max="1546" width="15.28515625" style="92" bestFit="1" customWidth="1"/>
    <col min="1547" max="1547" width="13" style="92" bestFit="1" customWidth="1"/>
    <col min="1548" max="1548" width="8" style="92" bestFit="1" customWidth="1"/>
    <col min="1549" max="1792" width="11.42578125" style="92"/>
    <col min="1793" max="1793" width="26.85546875" style="92" customWidth="1"/>
    <col min="1794" max="1794" width="8.5703125" style="92" customWidth="1"/>
    <col min="1795" max="1795" width="33" style="92" customWidth="1"/>
    <col min="1796" max="1797" width="25.140625" style="92" customWidth="1"/>
    <col min="1798" max="1799" width="11.42578125" style="92"/>
    <col min="1800" max="1800" width="25.42578125" style="92" bestFit="1" customWidth="1"/>
    <col min="1801" max="1801" width="30" style="92" bestFit="1" customWidth="1"/>
    <col min="1802" max="1802" width="15.28515625" style="92" bestFit="1" customWidth="1"/>
    <col min="1803" max="1803" width="13" style="92" bestFit="1" customWidth="1"/>
    <col min="1804" max="1804" width="8" style="92" bestFit="1" customWidth="1"/>
    <col min="1805" max="2048" width="11.42578125" style="92"/>
    <col min="2049" max="2049" width="26.85546875" style="92" customWidth="1"/>
    <col min="2050" max="2050" width="8.5703125" style="92" customWidth="1"/>
    <col min="2051" max="2051" width="33" style="92" customWidth="1"/>
    <col min="2052" max="2053" width="25.140625" style="92" customWidth="1"/>
    <col min="2054" max="2055" width="11.42578125" style="92"/>
    <col min="2056" max="2056" width="25.42578125" style="92" bestFit="1" customWidth="1"/>
    <col min="2057" max="2057" width="30" style="92" bestFit="1" customWidth="1"/>
    <col min="2058" max="2058" width="15.28515625" style="92" bestFit="1" customWidth="1"/>
    <col min="2059" max="2059" width="13" style="92" bestFit="1" customWidth="1"/>
    <col min="2060" max="2060" width="8" style="92" bestFit="1" customWidth="1"/>
    <col min="2061" max="2304" width="11.42578125" style="92"/>
    <col min="2305" max="2305" width="26.85546875" style="92" customWidth="1"/>
    <col min="2306" max="2306" width="8.5703125" style="92" customWidth="1"/>
    <col min="2307" max="2307" width="33" style="92" customWidth="1"/>
    <col min="2308" max="2309" width="25.140625" style="92" customWidth="1"/>
    <col min="2310" max="2311" width="11.42578125" style="92"/>
    <col min="2312" max="2312" width="25.42578125" style="92" bestFit="1" customWidth="1"/>
    <col min="2313" max="2313" width="30" style="92" bestFit="1" customWidth="1"/>
    <col min="2314" max="2314" width="15.28515625" style="92" bestFit="1" customWidth="1"/>
    <col min="2315" max="2315" width="13" style="92" bestFit="1" customWidth="1"/>
    <col min="2316" max="2316" width="8" style="92" bestFit="1" customWidth="1"/>
    <col min="2317" max="2560" width="11.42578125" style="92"/>
    <col min="2561" max="2561" width="26.85546875" style="92" customWidth="1"/>
    <col min="2562" max="2562" width="8.5703125" style="92" customWidth="1"/>
    <col min="2563" max="2563" width="33" style="92" customWidth="1"/>
    <col min="2564" max="2565" width="25.140625" style="92" customWidth="1"/>
    <col min="2566" max="2567" width="11.42578125" style="92"/>
    <col min="2568" max="2568" width="25.42578125" style="92" bestFit="1" customWidth="1"/>
    <col min="2569" max="2569" width="30" style="92" bestFit="1" customWidth="1"/>
    <col min="2570" max="2570" width="15.28515625" style="92" bestFit="1" customWidth="1"/>
    <col min="2571" max="2571" width="13" style="92" bestFit="1" customWidth="1"/>
    <col min="2572" max="2572" width="8" style="92" bestFit="1" customWidth="1"/>
    <col min="2573" max="2816" width="11.42578125" style="92"/>
    <col min="2817" max="2817" width="26.85546875" style="92" customWidth="1"/>
    <col min="2818" max="2818" width="8.5703125" style="92" customWidth="1"/>
    <col min="2819" max="2819" width="33" style="92" customWidth="1"/>
    <col min="2820" max="2821" width="25.140625" style="92" customWidth="1"/>
    <col min="2822" max="2823" width="11.42578125" style="92"/>
    <col min="2824" max="2824" width="25.42578125" style="92" bestFit="1" customWidth="1"/>
    <col min="2825" max="2825" width="30" style="92" bestFit="1" customWidth="1"/>
    <col min="2826" max="2826" width="15.28515625" style="92" bestFit="1" customWidth="1"/>
    <col min="2827" max="2827" width="13" style="92" bestFit="1" customWidth="1"/>
    <col min="2828" max="2828" width="8" style="92" bestFit="1" customWidth="1"/>
    <col min="2829" max="3072" width="11.42578125" style="92"/>
    <col min="3073" max="3073" width="26.85546875" style="92" customWidth="1"/>
    <col min="3074" max="3074" width="8.5703125" style="92" customWidth="1"/>
    <col min="3075" max="3075" width="33" style="92" customWidth="1"/>
    <col min="3076" max="3077" width="25.140625" style="92" customWidth="1"/>
    <col min="3078" max="3079" width="11.42578125" style="92"/>
    <col min="3080" max="3080" width="25.42578125" style="92" bestFit="1" customWidth="1"/>
    <col min="3081" max="3081" width="30" style="92" bestFit="1" customWidth="1"/>
    <col min="3082" max="3082" width="15.28515625" style="92" bestFit="1" customWidth="1"/>
    <col min="3083" max="3083" width="13" style="92" bestFit="1" customWidth="1"/>
    <col min="3084" max="3084" width="8" style="92" bestFit="1" customWidth="1"/>
    <col min="3085" max="3328" width="11.42578125" style="92"/>
    <col min="3329" max="3329" width="26.85546875" style="92" customWidth="1"/>
    <col min="3330" max="3330" width="8.5703125" style="92" customWidth="1"/>
    <col min="3331" max="3331" width="33" style="92" customWidth="1"/>
    <col min="3332" max="3333" width="25.140625" style="92" customWidth="1"/>
    <col min="3334" max="3335" width="11.42578125" style="92"/>
    <col min="3336" max="3336" width="25.42578125" style="92" bestFit="1" customWidth="1"/>
    <col min="3337" max="3337" width="30" style="92" bestFit="1" customWidth="1"/>
    <col min="3338" max="3338" width="15.28515625" style="92" bestFit="1" customWidth="1"/>
    <col min="3339" max="3339" width="13" style="92" bestFit="1" customWidth="1"/>
    <col min="3340" max="3340" width="8" style="92" bestFit="1" customWidth="1"/>
    <col min="3341" max="3584" width="11.42578125" style="92"/>
    <col min="3585" max="3585" width="26.85546875" style="92" customWidth="1"/>
    <col min="3586" max="3586" width="8.5703125" style="92" customWidth="1"/>
    <col min="3587" max="3587" width="33" style="92" customWidth="1"/>
    <col min="3588" max="3589" width="25.140625" style="92" customWidth="1"/>
    <col min="3590" max="3591" width="11.42578125" style="92"/>
    <col min="3592" max="3592" width="25.42578125" style="92" bestFit="1" customWidth="1"/>
    <col min="3593" max="3593" width="30" style="92" bestFit="1" customWidth="1"/>
    <col min="3594" max="3594" width="15.28515625" style="92" bestFit="1" customWidth="1"/>
    <col min="3595" max="3595" width="13" style="92" bestFit="1" customWidth="1"/>
    <col min="3596" max="3596" width="8" style="92" bestFit="1" customWidth="1"/>
    <col min="3597" max="3840" width="11.42578125" style="92"/>
    <col min="3841" max="3841" width="26.85546875" style="92" customWidth="1"/>
    <col min="3842" max="3842" width="8.5703125" style="92" customWidth="1"/>
    <col min="3843" max="3843" width="33" style="92" customWidth="1"/>
    <col min="3844" max="3845" width="25.140625" style="92" customWidth="1"/>
    <col min="3846" max="3847" width="11.42578125" style="92"/>
    <col min="3848" max="3848" width="25.42578125" style="92" bestFit="1" customWidth="1"/>
    <col min="3849" max="3849" width="30" style="92" bestFit="1" customWidth="1"/>
    <col min="3850" max="3850" width="15.28515625" style="92" bestFit="1" customWidth="1"/>
    <col min="3851" max="3851" width="13" style="92" bestFit="1" customWidth="1"/>
    <col min="3852" max="3852" width="8" style="92" bestFit="1" customWidth="1"/>
    <col min="3853" max="4096" width="11.42578125" style="92"/>
    <col min="4097" max="4097" width="26.85546875" style="92" customWidth="1"/>
    <col min="4098" max="4098" width="8.5703125" style="92" customWidth="1"/>
    <col min="4099" max="4099" width="33" style="92" customWidth="1"/>
    <col min="4100" max="4101" width="25.140625" style="92" customWidth="1"/>
    <col min="4102" max="4103" width="11.42578125" style="92"/>
    <col min="4104" max="4104" width="25.42578125" style="92" bestFit="1" customWidth="1"/>
    <col min="4105" max="4105" width="30" style="92" bestFit="1" customWidth="1"/>
    <col min="4106" max="4106" width="15.28515625" style="92" bestFit="1" customWidth="1"/>
    <col min="4107" max="4107" width="13" style="92" bestFit="1" customWidth="1"/>
    <col min="4108" max="4108" width="8" style="92" bestFit="1" customWidth="1"/>
    <col min="4109" max="4352" width="11.42578125" style="92"/>
    <col min="4353" max="4353" width="26.85546875" style="92" customWidth="1"/>
    <col min="4354" max="4354" width="8.5703125" style="92" customWidth="1"/>
    <col min="4355" max="4355" width="33" style="92" customWidth="1"/>
    <col min="4356" max="4357" width="25.140625" style="92" customWidth="1"/>
    <col min="4358" max="4359" width="11.42578125" style="92"/>
    <col min="4360" max="4360" width="25.42578125" style="92" bestFit="1" customWidth="1"/>
    <col min="4361" max="4361" width="30" style="92" bestFit="1" customWidth="1"/>
    <col min="4362" max="4362" width="15.28515625" style="92" bestFit="1" customWidth="1"/>
    <col min="4363" max="4363" width="13" style="92" bestFit="1" customWidth="1"/>
    <col min="4364" max="4364" width="8" style="92" bestFit="1" customWidth="1"/>
    <col min="4365" max="4608" width="11.42578125" style="92"/>
    <col min="4609" max="4609" width="26.85546875" style="92" customWidth="1"/>
    <col min="4610" max="4610" width="8.5703125" style="92" customWidth="1"/>
    <col min="4611" max="4611" width="33" style="92" customWidth="1"/>
    <col min="4612" max="4613" width="25.140625" style="92" customWidth="1"/>
    <col min="4614" max="4615" width="11.42578125" style="92"/>
    <col min="4616" max="4616" width="25.42578125" style="92" bestFit="1" customWidth="1"/>
    <col min="4617" max="4617" width="30" style="92" bestFit="1" customWidth="1"/>
    <col min="4618" max="4618" width="15.28515625" style="92" bestFit="1" customWidth="1"/>
    <col min="4619" max="4619" width="13" style="92" bestFit="1" customWidth="1"/>
    <col min="4620" max="4620" width="8" style="92" bestFit="1" customWidth="1"/>
    <col min="4621" max="4864" width="11.42578125" style="92"/>
    <col min="4865" max="4865" width="26.85546875" style="92" customWidth="1"/>
    <col min="4866" max="4866" width="8.5703125" style="92" customWidth="1"/>
    <col min="4867" max="4867" width="33" style="92" customWidth="1"/>
    <col min="4868" max="4869" width="25.140625" style="92" customWidth="1"/>
    <col min="4870" max="4871" width="11.42578125" style="92"/>
    <col min="4872" max="4872" width="25.42578125" style="92" bestFit="1" customWidth="1"/>
    <col min="4873" max="4873" width="30" style="92" bestFit="1" customWidth="1"/>
    <col min="4874" max="4874" width="15.28515625" style="92" bestFit="1" customWidth="1"/>
    <col min="4875" max="4875" width="13" style="92" bestFit="1" customWidth="1"/>
    <col min="4876" max="4876" width="8" style="92" bestFit="1" customWidth="1"/>
    <col min="4877" max="5120" width="11.42578125" style="92"/>
    <col min="5121" max="5121" width="26.85546875" style="92" customWidth="1"/>
    <col min="5122" max="5122" width="8.5703125" style="92" customWidth="1"/>
    <col min="5123" max="5123" width="33" style="92" customWidth="1"/>
    <col min="5124" max="5125" width="25.140625" style="92" customWidth="1"/>
    <col min="5126" max="5127" width="11.42578125" style="92"/>
    <col min="5128" max="5128" width="25.42578125" style="92" bestFit="1" customWidth="1"/>
    <col min="5129" max="5129" width="30" style="92" bestFit="1" customWidth="1"/>
    <col min="5130" max="5130" width="15.28515625" style="92" bestFit="1" customWidth="1"/>
    <col min="5131" max="5131" width="13" style="92" bestFit="1" customWidth="1"/>
    <col min="5132" max="5132" width="8" style="92" bestFit="1" customWidth="1"/>
    <col min="5133" max="5376" width="11.42578125" style="92"/>
    <col min="5377" max="5377" width="26.85546875" style="92" customWidth="1"/>
    <col min="5378" max="5378" width="8.5703125" style="92" customWidth="1"/>
    <col min="5379" max="5379" width="33" style="92" customWidth="1"/>
    <col min="5380" max="5381" width="25.140625" style="92" customWidth="1"/>
    <col min="5382" max="5383" width="11.42578125" style="92"/>
    <col min="5384" max="5384" width="25.42578125" style="92" bestFit="1" customWidth="1"/>
    <col min="5385" max="5385" width="30" style="92" bestFit="1" customWidth="1"/>
    <col min="5386" max="5386" width="15.28515625" style="92" bestFit="1" customWidth="1"/>
    <col min="5387" max="5387" width="13" style="92" bestFit="1" customWidth="1"/>
    <col min="5388" max="5388" width="8" style="92" bestFit="1" customWidth="1"/>
    <col min="5389" max="5632" width="11.42578125" style="92"/>
    <col min="5633" max="5633" width="26.85546875" style="92" customWidth="1"/>
    <col min="5634" max="5634" width="8.5703125" style="92" customWidth="1"/>
    <col min="5635" max="5635" width="33" style="92" customWidth="1"/>
    <col min="5636" max="5637" width="25.140625" style="92" customWidth="1"/>
    <col min="5638" max="5639" width="11.42578125" style="92"/>
    <col min="5640" max="5640" width="25.42578125" style="92" bestFit="1" customWidth="1"/>
    <col min="5641" max="5641" width="30" style="92" bestFit="1" customWidth="1"/>
    <col min="5642" max="5642" width="15.28515625" style="92" bestFit="1" customWidth="1"/>
    <col min="5643" max="5643" width="13" style="92" bestFit="1" customWidth="1"/>
    <col min="5644" max="5644" width="8" style="92" bestFit="1" customWidth="1"/>
    <col min="5645" max="5888" width="11.42578125" style="92"/>
    <col min="5889" max="5889" width="26.85546875" style="92" customWidth="1"/>
    <col min="5890" max="5890" width="8.5703125" style="92" customWidth="1"/>
    <col min="5891" max="5891" width="33" style="92" customWidth="1"/>
    <col min="5892" max="5893" width="25.140625" style="92" customWidth="1"/>
    <col min="5894" max="5895" width="11.42578125" style="92"/>
    <col min="5896" max="5896" width="25.42578125" style="92" bestFit="1" customWidth="1"/>
    <col min="5897" max="5897" width="30" style="92" bestFit="1" customWidth="1"/>
    <col min="5898" max="5898" width="15.28515625" style="92" bestFit="1" customWidth="1"/>
    <col min="5899" max="5899" width="13" style="92" bestFit="1" customWidth="1"/>
    <col min="5900" max="5900" width="8" style="92" bestFit="1" customWidth="1"/>
    <col min="5901" max="6144" width="11.42578125" style="92"/>
    <col min="6145" max="6145" width="26.85546875" style="92" customWidth="1"/>
    <col min="6146" max="6146" width="8.5703125" style="92" customWidth="1"/>
    <col min="6147" max="6147" width="33" style="92" customWidth="1"/>
    <col min="6148" max="6149" width="25.140625" style="92" customWidth="1"/>
    <col min="6150" max="6151" width="11.42578125" style="92"/>
    <col min="6152" max="6152" width="25.42578125" style="92" bestFit="1" customWidth="1"/>
    <col min="6153" max="6153" width="30" style="92" bestFit="1" customWidth="1"/>
    <col min="6154" max="6154" width="15.28515625" style="92" bestFit="1" customWidth="1"/>
    <col min="6155" max="6155" width="13" style="92" bestFit="1" customWidth="1"/>
    <col min="6156" max="6156" width="8" style="92" bestFit="1" customWidth="1"/>
    <col min="6157" max="6400" width="11.42578125" style="92"/>
    <col min="6401" max="6401" width="26.85546875" style="92" customWidth="1"/>
    <col min="6402" max="6402" width="8.5703125" style="92" customWidth="1"/>
    <col min="6403" max="6403" width="33" style="92" customWidth="1"/>
    <col min="6404" max="6405" width="25.140625" style="92" customWidth="1"/>
    <col min="6406" max="6407" width="11.42578125" style="92"/>
    <col min="6408" max="6408" width="25.42578125" style="92" bestFit="1" customWidth="1"/>
    <col min="6409" max="6409" width="30" style="92" bestFit="1" customWidth="1"/>
    <col min="6410" max="6410" width="15.28515625" style="92" bestFit="1" customWidth="1"/>
    <col min="6411" max="6411" width="13" style="92" bestFit="1" customWidth="1"/>
    <col min="6412" max="6412" width="8" style="92" bestFit="1" customWidth="1"/>
    <col min="6413" max="6656" width="11.42578125" style="92"/>
    <col min="6657" max="6657" width="26.85546875" style="92" customWidth="1"/>
    <col min="6658" max="6658" width="8.5703125" style="92" customWidth="1"/>
    <col min="6659" max="6659" width="33" style="92" customWidth="1"/>
    <col min="6660" max="6661" width="25.140625" style="92" customWidth="1"/>
    <col min="6662" max="6663" width="11.42578125" style="92"/>
    <col min="6664" max="6664" width="25.42578125" style="92" bestFit="1" customWidth="1"/>
    <col min="6665" max="6665" width="30" style="92" bestFit="1" customWidth="1"/>
    <col min="6666" max="6666" width="15.28515625" style="92" bestFit="1" customWidth="1"/>
    <col min="6667" max="6667" width="13" style="92" bestFit="1" customWidth="1"/>
    <col min="6668" max="6668" width="8" style="92" bestFit="1" customWidth="1"/>
    <col min="6669" max="6912" width="11.42578125" style="92"/>
    <col min="6913" max="6913" width="26.85546875" style="92" customWidth="1"/>
    <col min="6914" max="6914" width="8.5703125" style="92" customWidth="1"/>
    <col min="6915" max="6915" width="33" style="92" customWidth="1"/>
    <col min="6916" max="6917" width="25.140625" style="92" customWidth="1"/>
    <col min="6918" max="6919" width="11.42578125" style="92"/>
    <col min="6920" max="6920" width="25.42578125" style="92" bestFit="1" customWidth="1"/>
    <col min="6921" max="6921" width="30" style="92" bestFit="1" customWidth="1"/>
    <col min="6922" max="6922" width="15.28515625" style="92" bestFit="1" customWidth="1"/>
    <col min="6923" max="6923" width="13" style="92" bestFit="1" customWidth="1"/>
    <col min="6924" max="6924" width="8" style="92" bestFit="1" customWidth="1"/>
    <col min="6925" max="7168" width="11.42578125" style="92"/>
    <col min="7169" max="7169" width="26.85546875" style="92" customWidth="1"/>
    <col min="7170" max="7170" width="8.5703125" style="92" customWidth="1"/>
    <col min="7171" max="7171" width="33" style="92" customWidth="1"/>
    <col min="7172" max="7173" width="25.140625" style="92" customWidth="1"/>
    <col min="7174" max="7175" width="11.42578125" style="92"/>
    <col min="7176" max="7176" width="25.42578125" style="92" bestFit="1" customWidth="1"/>
    <col min="7177" max="7177" width="30" style="92" bestFit="1" customWidth="1"/>
    <col min="7178" max="7178" width="15.28515625" style="92" bestFit="1" customWidth="1"/>
    <col min="7179" max="7179" width="13" style="92" bestFit="1" customWidth="1"/>
    <col min="7180" max="7180" width="8" style="92" bestFit="1" customWidth="1"/>
    <col min="7181" max="7424" width="11.42578125" style="92"/>
    <col min="7425" max="7425" width="26.85546875" style="92" customWidth="1"/>
    <col min="7426" max="7426" width="8.5703125" style="92" customWidth="1"/>
    <col min="7427" max="7427" width="33" style="92" customWidth="1"/>
    <col min="7428" max="7429" width="25.140625" style="92" customWidth="1"/>
    <col min="7430" max="7431" width="11.42578125" style="92"/>
    <col min="7432" max="7432" width="25.42578125" style="92" bestFit="1" customWidth="1"/>
    <col min="7433" max="7433" width="30" style="92" bestFit="1" customWidth="1"/>
    <col min="7434" max="7434" width="15.28515625" style="92" bestFit="1" customWidth="1"/>
    <col min="7435" max="7435" width="13" style="92" bestFit="1" customWidth="1"/>
    <col min="7436" max="7436" width="8" style="92" bestFit="1" customWidth="1"/>
    <col min="7437" max="7680" width="11.42578125" style="92"/>
    <col min="7681" max="7681" width="26.85546875" style="92" customWidth="1"/>
    <col min="7682" max="7682" width="8.5703125" style="92" customWidth="1"/>
    <col min="7683" max="7683" width="33" style="92" customWidth="1"/>
    <col min="7684" max="7685" width="25.140625" style="92" customWidth="1"/>
    <col min="7686" max="7687" width="11.42578125" style="92"/>
    <col min="7688" max="7688" width="25.42578125" style="92" bestFit="1" customWidth="1"/>
    <col min="7689" max="7689" width="30" style="92" bestFit="1" customWidth="1"/>
    <col min="7690" max="7690" width="15.28515625" style="92" bestFit="1" customWidth="1"/>
    <col min="7691" max="7691" width="13" style="92" bestFit="1" customWidth="1"/>
    <col min="7692" max="7692" width="8" style="92" bestFit="1" customWidth="1"/>
    <col min="7693" max="7936" width="11.42578125" style="92"/>
    <col min="7937" max="7937" width="26.85546875" style="92" customWidth="1"/>
    <col min="7938" max="7938" width="8.5703125" style="92" customWidth="1"/>
    <col min="7939" max="7939" width="33" style="92" customWidth="1"/>
    <col min="7940" max="7941" width="25.140625" style="92" customWidth="1"/>
    <col min="7942" max="7943" width="11.42578125" style="92"/>
    <col min="7944" max="7944" width="25.42578125" style="92" bestFit="1" customWidth="1"/>
    <col min="7945" max="7945" width="30" style="92" bestFit="1" customWidth="1"/>
    <col min="7946" max="7946" width="15.28515625" style="92" bestFit="1" customWidth="1"/>
    <col min="7947" max="7947" width="13" style="92" bestFit="1" customWidth="1"/>
    <col min="7948" max="7948" width="8" style="92" bestFit="1" customWidth="1"/>
    <col min="7949" max="8192" width="11.42578125" style="92"/>
    <col min="8193" max="8193" width="26.85546875" style="92" customWidth="1"/>
    <col min="8194" max="8194" width="8.5703125" style="92" customWidth="1"/>
    <col min="8195" max="8195" width="33" style="92" customWidth="1"/>
    <col min="8196" max="8197" width="25.140625" style="92" customWidth="1"/>
    <col min="8198" max="8199" width="11.42578125" style="92"/>
    <col min="8200" max="8200" width="25.42578125" style="92" bestFit="1" customWidth="1"/>
    <col min="8201" max="8201" width="30" style="92" bestFit="1" customWidth="1"/>
    <col min="8202" max="8202" width="15.28515625" style="92" bestFit="1" customWidth="1"/>
    <col min="8203" max="8203" width="13" style="92" bestFit="1" customWidth="1"/>
    <col min="8204" max="8204" width="8" style="92" bestFit="1" customWidth="1"/>
    <col min="8205" max="8448" width="11.42578125" style="92"/>
    <col min="8449" max="8449" width="26.85546875" style="92" customWidth="1"/>
    <col min="8450" max="8450" width="8.5703125" style="92" customWidth="1"/>
    <col min="8451" max="8451" width="33" style="92" customWidth="1"/>
    <col min="8452" max="8453" width="25.140625" style="92" customWidth="1"/>
    <col min="8454" max="8455" width="11.42578125" style="92"/>
    <col min="8456" max="8456" width="25.42578125" style="92" bestFit="1" customWidth="1"/>
    <col min="8457" max="8457" width="30" style="92" bestFit="1" customWidth="1"/>
    <col min="8458" max="8458" width="15.28515625" style="92" bestFit="1" customWidth="1"/>
    <col min="8459" max="8459" width="13" style="92" bestFit="1" customWidth="1"/>
    <col min="8460" max="8460" width="8" style="92" bestFit="1" customWidth="1"/>
    <col min="8461" max="8704" width="11.42578125" style="92"/>
    <col min="8705" max="8705" width="26.85546875" style="92" customWidth="1"/>
    <col min="8706" max="8706" width="8.5703125" style="92" customWidth="1"/>
    <col min="8707" max="8707" width="33" style="92" customWidth="1"/>
    <col min="8708" max="8709" width="25.140625" style="92" customWidth="1"/>
    <col min="8710" max="8711" width="11.42578125" style="92"/>
    <col min="8712" max="8712" width="25.42578125" style="92" bestFit="1" customWidth="1"/>
    <col min="8713" max="8713" width="30" style="92" bestFit="1" customWidth="1"/>
    <col min="8714" max="8714" width="15.28515625" style="92" bestFit="1" customWidth="1"/>
    <col min="8715" max="8715" width="13" style="92" bestFit="1" customWidth="1"/>
    <col min="8716" max="8716" width="8" style="92" bestFit="1" customWidth="1"/>
    <col min="8717" max="8960" width="11.42578125" style="92"/>
    <col min="8961" max="8961" width="26.85546875" style="92" customWidth="1"/>
    <col min="8962" max="8962" width="8.5703125" style="92" customWidth="1"/>
    <col min="8963" max="8963" width="33" style="92" customWidth="1"/>
    <col min="8964" max="8965" width="25.140625" style="92" customWidth="1"/>
    <col min="8966" max="8967" width="11.42578125" style="92"/>
    <col min="8968" max="8968" width="25.42578125" style="92" bestFit="1" customWidth="1"/>
    <col min="8969" max="8969" width="30" style="92" bestFit="1" customWidth="1"/>
    <col min="8970" max="8970" width="15.28515625" style="92" bestFit="1" customWidth="1"/>
    <col min="8971" max="8971" width="13" style="92" bestFit="1" customWidth="1"/>
    <col min="8972" max="8972" width="8" style="92" bestFit="1" customWidth="1"/>
    <col min="8973" max="9216" width="11.42578125" style="92"/>
    <col min="9217" max="9217" width="26.85546875" style="92" customWidth="1"/>
    <col min="9218" max="9218" width="8.5703125" style="92" customWidth="1"/>
    <col min="9219" max="9219" width="33" style="92" customWidth="1"/>
    <col min="9220" max="9221" width="25.140625" style="92" customWidth="1"/>
    <col min="9222" max="9223" width="11.42578125" style="92"/>
    <col min="9224" max="9224" width="25.42578125" style="92" bestFit="1" customWidth="1"/>
    <col min="9225" max="9225" width="30" style="92" bestFit="1" customWidth="1"/>
    <col min="9226" max="9226" width="15.28515625" style="92" bestFit="1" customWidth="1"/>
    <col min="9227" max="9227" width="13" style="92" bestFit="1" customWidth="1"/>
    <col min="9228" max="9228" width="8" style="92" bestFit="1" customWidth="1"/>
    <col min="9229" max="9472" width="11.42578125" style="92"/>
    <col min="9473" max="9473" width="26.85546875" style="92" customWidth="1"/>
    <col min="9474" max="9474" width="8.5703125" style="92" customWidth="1"/>
    <col min="9475" max="9475" width="33" style="92" customWidth="1"/>
    <col min="9476" max="9477" width="25.140625" style="92" customWidth="1"/>
    <col min="9478" max="9479" width="11.42578125" style="92"/>
    <col min="9480" max="9480" width="25.42578125" style="92" bestFit="1" customWidth="1"/>
    <col min="9481" max="9481" width="30" style="92" bestFit="1" customWidth="1"/>
    <col min="9482" max="9482" width="15.28515625" style="92" bestFit="1" customWidth="1"/>
    <col min="9483" max="9483" width="13" style="92" bestFit="1" customWidth="1"/>
    <col min="9484" max="9484" width="8" style="92" bestFit="1" customWidth="1"/>
    <col min="9485" max="9728" width="11.42578125" style="92"/>
    <col min="9729" max="9729" width="26.85546875" style="92" customWidth="1"/>
    <col min="9730" max="9730" width="8.5703125" style="92" customWidth="1"/>
    <col min="9731" max="9731" width="33" style="92" customWidth="1"/>
    <col min="9732" max="9733" width="25.140625" style="92" customWidth="1"/>
    <col min="9734" max="9735" width="11.42578125" style="92"/>
    <col min="9736" max="9736" width="25.42578125" style="92" bestFit="1" customWidth="1"/>
    <col min="9737" max="9737" width="30" style="92" bestFit="1" customWidth="1"/>
    <col min="9738" max="9738" width="15.28515625" style="92" bestFit="1" customWidth="1"/>
    <col min="9739" max="9739" width="13" style="92" bestFit="1" customWidth="1"/>
    <col min="9740" max="9740" width="8" style="92" bestFit="1" customWidth="1"/>
    <col min="9741" max="9984" width="11.42578125" style="92"/>
    <col min="9985" max="9985" width="26.85546875" style="92" customWidth="1"/>
    <col min="9986" max="9986" width="8.5703125" style="92" customWidth="1"/>
    <col min="9987" max="9987" width="33" style="92" customWidth="1"/>
    <col min="9988" max="9989" width="25.140625" style="92" customWidth="1"/>
    <col min="9990" max="9991" width="11.42578125" style="92"/>
    <col min="9992" max="9992" width="25.42578125" style="92" bestFit="1" customWidth="1"/>
    <col min="9993" max="9993" width="30" style="92" bestFit="1" customWidth="1"/>
    <col min="9994" max="9994" width="15.28515625" style="92" bestFit="1" customWidth="1"/>
    <col min="9995" max="9995" width="13" style="92" bestFit="1" customWidth="1"/>
    <col min="9996" max="9996" width="8" style="92" bestFit="1" customWidth="1"/>
    <col min="9997" max="10240" width="11.42578125" style="92"/>
    <col min="10241" max="10241" width="26.85546875" style="92" customWidth="1"/>
    <col min="10242" max="10242" width="8.5703125" style="92" customWidth="1"/>
    <col min="10243" max="10243" width="33" style="92" customWidth="1"/>
    <col min="10244" max="10245" width="25.140625" style="92" customWidth="1"/>
    <col min="10246" max="10247" width="11.42578125" style="92"/>
    <col min="10248" max="10248" width="25.42578125" style="92" bestFit="1" customWidth="1"/>
    <col min="10249" max="10249" width="30" style="92" bestFit="1" customWidth="1"/>
    <col min="10250" max="10250" width="15.28515625" style="92" bestFit="1" customWidth="1"/>
    <col min="10251" max="10251" width="13" style="92" bestFit="1" customWidth="1"/>
    <col min="10252" max="10252" width="8" style="92" bestFit="1" customWidth="1"/>
    <col min="10253" max="10496" width="11.42578125" style="92"/>
    <col min="10497" max="10497" width="26.85546875" style="92" customWidth="1"/>
    <col min="10498" max="10498" width="8.5703125" style="92" customWidth="1"/>
    <col min="10499" max="10499" width="33" style="92" customWidth="1"/>
    <col min="10500" max="10501" width="25.140625" style="92" customWidth="1"/>
    <col min="10502" max="10503" width="11.42578125" style="92"/>
    <col min="10504" max="10504" width="25.42578125" style="92" bestFit="1" customWidth="1"/>
    <col min="10505" max="10505" width="30" style="92" bestFit="1" customWidth="1"/>
    <col min="10506" max="10506" width="15.28515625" style="92" bestFit="1" customWidth="1"/>
    <col min="10507" max="10507" width="13" style="92" bestFit="1" customWidth="1"/>
    <col min="10508" max="10508" width="8" style="92" bestFit="1" customWidth="1"/>
    <col min="10509" max="10752" width="11.42578125" style="92"/>
    <col min="10753" max="10753" width="26.85546875" style="92" customWidth="1"/>
    <col min="10754" max="10754" width="8.5703125" style="92" customWidth="1"/>
    <col min="10755" max="10755" width="33" style="92" customWidth="1"/>
    <col min="10756" max="10757" width="25.140625" style="92" customWidth="1"/>
    <col min="10758" max="10759" width="11.42578125" style="92"/>
    <col min="10760" max="10760" width="25.42578125" style="92" bestFit="1" customWidth="1"/>
    <col min="10761" max="10761" width="30" style="92" bestFit="1" customWidth="1"/>
    <col min="10762" max="10762" width="15.28515625" style="92" bestFit="1" customWidth="1"/>
    <col min="10763" max="10763" width="13" style="92" bestFit="1" customWidth="1"/>
    <col min="10764" max="10764" width="8" style="92" bestFit="1" customWidth="1"/>
    <col min="10765" max="11008" width="11.42578125" style="92"/>
    <col min="11009" max="11009" width="26.85546875" style="92" customWidth="1"/>
    <col min="11010" max="11010" width="8.5703125" style="92" customWidth="1"/>
    <col min="11011" max="11011" width="33" style="92" customWidth="1"/>
    <col min="11012" max="11013" width="25.140625" style="92" customWidth="1"/>
    <col min="11014" max="11015" width="11.42578125" style="92"/>
    <col min="11016" max="11016" width="25.42578125" style="92" bestFit="1" customWidth="1"/>
    <col min="11017" max="11017" width="30" style="92" bestFit="1" customWidth="1"/>
    <col min="11018" max="11018" width="15.28515625" style="92" bestFit="1" customWidth="1"/>
    <col min="11019" max="11019" width="13" style="92" bestFit="1" customWidth="1"/>
    <col min="11020" max="11020" width="8" style="92" bestFit="1" customWidth="1"/>
    <col min="11021" max="11264" width="11.42578125" style="92"/>
    <col min="11265" max="11265" width="26.85546875" style="92" customWidth="1"/>
    <col min="11266" max="11266" width="8.5703125" style="92" customWidth="1"/>
    <col min="11267" max="11267" width="33" style="92" customWidth="1"/>
    <col min="11268" max="11269" width="25.140625" style="92" customWidth="1"/>
    <col min="11270" max="11271" width="11.42578125" style="92"/>
    <col min="11272" max="11272" width="25.42578125" style="92" bestFit="1" customWidth="1"/>
    <col min="11273" max="11273" width="30" style="92" bestFit="1" customWidth="1"/>
    <col min="11274" max="11274" width="15.28515625" style="92" bestFit="1" customWidth="1"/>
    <col min="11275" max="11275" width="13" style="92" bestFit="1" customWidth="1"/>
    <col min="11276" max="11276" width="8" style="92" bestFit="1" customWidth="1"/>
    <col min="11277" max="11520" width="11.42578125" style="92"/>
    <col min="11521" max="11521" width="26.85546875" style="92" customWidth="1"/>
    <col min="11522" max="11522" width="8.5703125" style="92" customWidth="1"/>
    <col min="11523" max="11523" width="33" style="92" customWidth="1"/>
    <col min="11524" max="11525" width="25.140625" style="92" customWidth="1"/>
    <col min="11526" max="11527" width="11.42578125" style="92"/>
    <col min="11528" max="11528" width="25.42578125" style="92" bestFit="1" customWidth="1"/>
    <col min="11529" max="11529" width="30" style="92" bestFit="1" customWidth="1"/>
    <col min="11530" max="11530" width="15.28515625" style="92" bestFit="1" customWidth="1"/>
    <col min="11531" max="11531" width="13" style="92" bestFit="1" customWidth="1"/>
    <col min="11532" max="11532" width="8" style="92" bestFit="1" customWidth="1"/>
    <col min="11533" max="11776" width="11.42578125" style="92"/>
    <col min="11777" max="11777" width="26.85546875" style="92" customWidth="1"/>
    <col min="11778" max="11778" width="8.5703125" style="92" customWidth="1"/>
    <col min="11779" max="11779" width="33" style="92" customWidth="1"/>
    <col min="11780" max="11781" width="25.140625" style="92" customWidth="1"/>
    <col min="11782" max="11783" width="11.42578125" style="92"/>
    <col min="11784" max="11784" width="25.42578125" style="92" bestFit="1" customWidth="1"/>
    <col min="11785" max="11785" width="30" style="92" bestFit="1" customWidth="1"/>
    <col min="11786" max="11786" width="15.28515625" style="92" bestFit="1" customWidth="1"/>
    <col min="11787" max="11787" width="13" style="92" bestFit="1" customWidth="1"/>
    <col min="11788" max="11788" width="8" style="92" bestFit="1" customWidth="1"/>
    <col min="11789" max="12032" width="11.42578125" style="92"/>
    <col min="12033" max="12033" width="26.85546875" style="92" customWidth="1"/>
    <col min="12034" max="12034" width="8.5703125" style="92" customWidth="1"/>
    <col min="12035" max="12035" width="33" style="92" customWidth="1"/>
    <col min="12036" max="12037" width="25.140625" style="92" customWidth="1"/>
    <col min="12038" max="12039" width="11.42578125" style="92"/>
    <col min="12040" max="12040" width="25.42578125" style="92" bestFit="1" customWidth="1"/>
    <col min="12041" max="12041" width="30" style="92" bestFit="1" customWidth="1"/>
    <col min="12042" max="12042" width="15.28515625" style="92" bestFit="1" customWidth="1"/>
    <col min="12043" max="12043" width="13" style="92" bestFit="1" customWidth="1"/>
    <col min="12044" max="12044" width="8" style="92" bestFit="1" customWidth="1"/>
    <col min="12045" max="12288" width="11.42578125" style="92"/>
    <col min="12289" max="12289" width="26.85546875" style="92" customWidth="1"/>
    <col min="12290" max="12290" width="8.5703125" style="92" customWidth="1"/>
    <col min="12291" max="12291" width="33" style="92" customWidth="1"/>
    <col min="12292" max="12293" width="25.140625" style="92" customWidth="1"/>
    <col min="12294" max="12295" width="11.42578125" style="92"/>
    <col min="12296" max="12296" width="25.42578125" style="92" bestFit="1" customWidth="1"/>
    <col min="12297" max="12297" width="30" style="92" bestFit="1" customWidth="1"/>
    <col min="12298" max="12298" width="15.28515625" style="92" bestFit="1" customWidth="1"/>
    <col min="12299" max="12299" width="13" style="92" bestFit="1" customWidth="1"/>
    <col min="12300" max="12300" width="8" style="92" bestFit="1" customWidth="1"/>
    <col min="12301" max="12544" width="11.42578125" style="92"/>
    <col min="12545" max="12545" width="26.85546875" style="92" customWidth="1"/>
    <col min="12546" max="12546" width="8.5703125" style="92" customWidth="1"/>
    <col min="12547" max="12547" width="33" style="92" customWidth="1"/>
    <col min="12548" max="12549" width="25.140625" style="92" customWidth="1"/>
    <col min="12550" max="12551" width="11.42578125" style="92"/>
    <col min="12552" max="12552" width="25.42578125" style="92" bestFit="1" customWidth="1"/>
    <col min="12553" max="12553" width="30" style="92" bestFit="1" customWidth="1"/>
    <col min="12554" max="12554" width="15.28515625" style="92" bestFit="1" customWidth="1"/>
    <col min="12555" max="12555" width="13" style="92" bestFit="1" customWidth="1"/>
    <col min="12556" max="12556" width="8" style="92" bestFit="1" customWidth="1"/>
    <col min="12557" max="12800" width="11.42578125" style="92"/>
    <col min="12801" max="12801" width="26.85546875" style="92" customWidth="1"/>
    <col min="12802" max="12802" width="8.5703125" style="92" customWidth="1"/>
    <col min="12803" max="12803" width="33" style="92" customWidth="1"/>
    <col min="12804" max="12805" width="25.140625" style="92" customWidth="1"/>
    <col min="12806" max="12807" width="11.42578125" style="92"/>
    <col min="12808" max="12808" width="25.42578125" style="92" bestFit="1" customWidth="1"/>
    <col min="12809" max="12809" width="30" style="92" bestFit="1" customWidth="1"/>
    <col min="12810" max="12810" width="15.28515625" style="92" bestFit="1" customWidth="1"/>
    <col min="12811" max="12811" width="13" style="92" bestFit="1" customWidth="1"/>
    <col min="12812" max="12812" width="8" style="92" bestFit="1" customWidth="1"/>
    <col min="12813" max="13056" width="11.42578125" style="92"/>
    <col min="13057" max="13057" width="26.85546875" style="92" customWidth="1"/>
    <col min="13058" max="13058" width="8.5703125" style="92" customWidth="1"/>
    <col min="13059" max="13059" width="33" style="92" customWidth="1"/>
    <col min="13060" max="13061" width="25.140625" style="92" customWidth="1"/>
    <col min="13062" max="13063" width="11.42578125" style="92"/>
    <col min="13064" max="13064" width="25.42578125" style="92" bestFit="1" customWidth="1"/>
    <col min="13065" max="13065" width="30" style="92" bestFit="1" customWidth="1"/>
    <col min="13066" max="13066" width="15.28515625" style="92" bestFit="1" customWidth="1"/>
    <col min="13067" max="13067" width="13" style="92" bestFit="1" customWidth="1"/>
    <col min="13068" max="13068" width="8" style="92" bestFit="1" customWidth="1"/>
    <col min="13069" max="13312" width="11.42578125" style="92"/>
    <col min="13313" max="13313" width="26.85546875" style="92" customWidth="1"/>
    <col min="13314" max="13314" width="8.5703125" style="92" customWidth="1"/>
    <col min="13315" max="13315" width="33" style="92" customWidth="1"/>
    <col min="13316" max="13317" width="25.140625" style="92" customWidth="1"/>
    <col min="13318" max="13319" width="11.42578125" style="92"/>
    <col min="13320" max="13320" width="25.42578125" style="92" bestFit="1" customWidth="1"/>
    <col min="13321" max="13321" width="30" style="92" bestFit="1" customWidth="1"/>
    <col min="13322" max="13322" width="15.28515625" style="92" bestFit="1" customWidth="1"/>
    <col min="13323" max="13323" width="13" style="92" bestFit="1" customWidth="1"/>
    <col min="13324" max="13324" width="8" style="92" bestFit="1" customWidth="1"/>
    <col min="13325" max="13568" width="11.42578125" style="92"/>
    <col min="13569" max="13569" width="26.85546875" style="92" customWidth="1"/>
    <col min="13570" max="13570" width="8.5703125" style="92" customWidth="1"/>
    <col min="13571" max="13571" width="33" style="92" customWidth="1"/>
    <col min="13572" max="13573" width="25.140625" style="92" customWidth="1"/>
    <col min="13574" max="13575" width="11.42578125" style="92"/>
    <col min="13576" max="13576" width="25.42578125" style="92" bestFit="1" customWidth="1"/>
    <col min="13577" max="13577" width="30" style="92" bestFit="1" customWidth="1"/>
    <col min="13578" max="13578" width="15.28515625" style="92" bestFit="1" customWidth="1"/>
    <col min="13579" max="13579" width="13" style="92" bestFit="1" customWidth="1"/>
    <col min="13580" max="13580" width="8" style="92" bestFit="1" customWidth="1"/>
    <col min="13581" max="13824" width="11.42578125" style="92"/>
    <col min="13825" max="13825" width="26.85546875" style="92" customWidth="1"/>
    <col min="13826" max="13826" width="8.5703125" style="92" customWidth="1"/>
    <col min="13827" max="13827" width="33" style="92" customWidth="1"/>
    <col min="13828" max="13829" width="25.140625" style="92" customWidth="1"/>
    <col min="13830" max="13831" width="11.42578125" style="92"/>
    <col min="13832" max="13832" width="25.42578125" style="92" bestFit="1" customWidth="1"/>
    <col min="13833" max="13833" width="30" style="92" bestFit="1" customWidth="1"/>
    <col min="13834" max="13834" width="15.28515625" style="92" bestFit="1" customWidth="1"/>
    <col min="13835" max="13835" width="13" style="92" bestFit="1" customWidth="1"/>
    <col min="13836" max="13836" width="8" style="92" bestFit="1" customWidth="1"/>
    <col min="13837" max="14080" width="11.42578125" style="92"/>
    <col min="14081" max="14081" width="26.85546875" style="92" customWidth="1"/>
    <col min="14082" max="14082" width="8.5703125" style="92" customWidth="1"/>
    <col min="14083" max="14083" width="33" style="92" customWidth="1"/>
    <col min="14084" max="14085" width="25.140625" style="92" customWidth="1"/>
    <col min="14086" max="14087" width="11.42578125" style="92"/>
    <col min="14088" max="14088" width="25.42578125" style="92" bestFit="1" customWidth="1"/>
    <col min="14089" max="14089" width="30" style="92" bestFit="1" customWidth="1"/>
    <col min="14090" max="14090" width="15.28515625" style="92" bestFit="1" customWidth="1"/>
    <col min="14091" max="14091" width="13" style="92" bestFit="1" customWidth="1"/>
    <col min="14092" max="14092" width="8" style="92" bestFit="1" customWidth="1"/>
    <col min="14093" max="14336" width="11.42578125" style="92"/>
    <col min="14337" max="14337" width="26.85546875" style="92" customWidth="1"/>
    <col min="14338" max="14338" width="8.5703125" style="92" customWidth="1"/>
    <col min="14339" max="14339" width="33" style="92" customWidth="1"/>
    <col min="14340" max="14341" width="25.140625" style="92" customWidth="1"/>
    <col min="14342" max="14343" width="11.42578125" style="92"/>
    <col min="14344" max="14344" width="25.42578125" style="92" bestFit="1" customWidth="1"/>
    <col min="14345" max="14345" width="30" style="92" bestFit="1" customWidth="1"/>
    <col min="14346" max="14346" width="15.28515625" style="92" bestFit="1" customWidth="1"/>
    <col min="14347" max="14347" width="13" style="92" bestFit="1" customWidth="1"/>
    <col min="14348" max="14348" width="8" style="92" bestFit="1" customWidth="1"/>
    <col min="14349" max="14592" width="11.42578125" style="92"/>
    <col min="14593" max="14593" width="26.85546875" style="92" customWidth="1"/>
    <col min="14594" max="14594" width="8.5703125" style="92" customWidth="1"/>
    <col min="14595" max="14595" width="33" style="92" customWidth="1"/>
    <col min="14596" max="14597" width="25.140625" style="92" customWidth="1"/>
    <col min="14598" max="14599" width="11.42578125" style="92"/>
    <col min="14600" max="14600" width="25.42578125" style="92" bestFit="1" customWidth="1"/>
    <col min="14601" max="14601" width="30" style="92" bestFit="1" customWidth="1"/>
    <col min="14602" max="14602" width="15.28515625" style="92" bestFit="1" customWidth="1"/>
    <col min="14603" max="14603" width="13" style="92" bestFit="1" customWidth="1"/>
    <col min="14604" max="14604" width="8" style="92" bestFit="1" customWidth="1"/>
    <col min="14605" max="14848" width="11.42578125" style="92"/>
    <col min="14849" max="14849" width="26.85546875" style="92" customWidth="1"/>
    <col min="14850" max="14850" width="8.5703125" style="92" customWidth="1"/>
    <col min="14851" max="14851" width="33" style="92" customWidth="1"/>
    <col min="14852" max="14853" width="25.140625" style="92" customWidth="1"/>
    <col min="14854" max="14855" width="11.42578125" style="92"/>
    <col min="14856" max="14856" width="25.42578125" style="92" bestFit="1" customWidth="1"/>
    <col min="14857" max="14857" width="30" style="92" bestFit="1" customWidth="1"/>
    <col min="14858" max="14858" width="15.28515625" style="92" bestFit="1" customWidth="1"/>
    <col min="14859" max="14859" width="13" style="92" bestFit="1" customWidth="1"/>
    <col min="14860" max="14860" width="8" style="92" bestFit="1" customWidth="1"/>
    <col min="14861" max="15104" width="11.42578125" style="92"/>
    <col min="15105" max="15105" width="26.85546875" style="92" customWidth="1"/>
    <col min="15106" max="15106" width="8.5703125" style="92" customWidth="1"/>
    <col min="15107" max="15107" width="33" style="92" customWidth="1"/>
    <col min="15108" max="15109" width="25.140625" style="92" customWidth="1"/>
    <col min="15110" max="15111" width="11.42578125" style="92"/>
    <col min="15112" max="15112" width="25.42578125" style="92" bestFit="1" customWidth="1"/>
    <col min="15113" max="15113" width="30" style="92" bestFit="1" customWidth="1"/>
    <col min="15114" max="15114" width="15.28515625" style="92" bestFit="1" customWidth="1"/>
    <col min="15115" max="15115" width="13" style="92" bestFit="1" customWidth="1"/>
    <col min="15116" max="15116" width="8" style="92" bestFit="1" customWidth="1"/>
    <col min="15117" max="15360" width="11.42578125" style="92"/>
    <col min="15361" max="15361" width="26.85546875" style="92" customWidth="1"/>
    <col min="15362" max="15362" width="8.5703125" style="92" customWidth="1"/>
    <col min="15363" max="15363" width="33" style="92" customWidth="1"/>
    <col min="15364" max="15365" width="25.140625" style="92" customWidth="1"/>
    <col min="15366" max="15367" width="11.42578125" style="92"/>
    <col min="15368" max="15368" width="25.42578125" style="92" bestFit="1" customWidth="1"/>
    <col min="15369" max="15369" width="30" style="92" bestFit="1" customWidth="1"/>
    <col min="15370" max="15370" width="15.28515625" style="92" bestFit="1" customWidth="1"/>
    <col min="15371" max="15371" width="13" style="92" bestFit="1" customWidth="1"/>
    <col min="15372" max="15372" width="8" style="92" bestFit="1" customWidth="1"/>
    <col min="15373" max="15616" width="11.42578125" style="92"/>
    <col min="15617" max="15617" width="26.85546875" style="92" customWidth="1"/>
    <col min="15618" max="15618" width="8.5703125" style="92" customWidth="1"/>
    <col min="15619" max="15619" width="33" style="92" customWidth="1"/>
    <col min="15620" max="15621" width="25.140625" style="92" customWidth="1"/>
    <col min="15622" max="15623" width="11.42578125" style="92"/>
    <col min="15624" max="15624" width="25.42578125" style="92" bestFit="1" customWidth="1"/>
    <col min="15625" max="15625" width="30" style="92" bestFit="1" customWidth="1"/>
    <col min="15626" max="15626" width="15.28515625" style="92" bestFit="1" customWidth="1"/>
    <col min="15627" max="15627" width="13" style="92" bestFit="1" customWidth="1"/>
    <col min="15628" max="15628" width="8" style="92" bestFit="1" customWidth="1"/>
    <col min="15629" max="15872" width="11.42578125" style="92"/>
    <col min="15873" max="15873" width="26.85546875" style="92" customWidth="1"/>
    <col min="15874" max="15874" width="8.5703125" style="92" customWidth="1"/>
    <col min="15875" max="15875" width="33" style="92" customWidth="1"/>
    <col min="15876" max="15877" width="25.140625" style="92" customWidth="1"/>
    <col min="15878" max="15879" width="11.42578125" style="92"/>
    <col min="15880" max="15880" width="25.42578125" style="92" bestFit="1" customWidth="1"/>
    <col min="15881" max="15881" width="30" style="92" bestFit="1" customWidth="1"/>
    <col min="15882" max="15882" width="15.28515625" style="92" bestFit="1" customWidth="1"/>
    <col min="15883" max="15883" width="13" style="92" bestFit="1" customWidth="1"/>
    <col min="15884" max="15884" width="8" style="92" bestFit="1" customWidth="1"/>
    <col min="15885" max="16128" width="11.42578125" style="92"/>
    <col min="16129" max="16129" width="26.85546875" style="92" customWidth="1"/>
    <col min="16130" max="16130" width="8.5703125" style="92" customWidth="1"/>
    <col min="16131" max="16131" width="33" style="92" customWidth="1"/>
    <col min="16132" max="16133" width="25.140625" style="92" customWidth="1"/>
    <col min="16134" max="16135" width="11.42578125" style="92"/>
    <col min="16136" max="16136" width="25.42578125" style="92" bestFit="1" customWidth="1"/>
    <col min="16137" max="16137" width="30" style="92" bestFit="1" customWidth="1"/>
    <col min="16138" max="16138" width="15.28515625" style="92" bestFit="1" customWidth="1"/>
    <col min="16139" max="16139" width="13" style="92" bestFit="1" customWidth="1"/>
    <col min="16140" max="16140" width="8" style="92" bestFit="1" customWidth="1"/>
    <col min="16141" max="16384" width="11.42578125" style="92"/>
  </cols>
  <sheetData>
    <row r="1" spans="1:7" x14ac:dyDescent="0.25">
      <c r="B1" s="93" t="s">
        <v>1299</v>
      </c>
      <c r="C1" s="94" t="s">
        <v>1300</v>
      </c>
      <c r="D1" s="95" t="s">
        <v>1301</v>
      </c>
      <c r="E1" s="95" t="s">
        <v>1302</v>
      </c>
      <c r="F1" s="96" t="s">
        <v>1300</v>
      </c>
      <c r="G1" s="97"/>
    </row>
    <row r="2" spans="1:7" x14ac:dyDescent="0.25">
      <c r="B2" s="93">
        <v>2</v>
      </c>
      <c r="C2" s="94" t="s">
        <v>1303</v>
      </c>
      <c r="D2" s="98">
        <v>9.7100000000000009</v>
      </c>
      <c r="E2" s="99">
        <v>6.41</v>
      </c>
      <c r="F2" s="96">
        <v>0.66</v>
      </c>
      <c r="G2" s="97"/>
    </row>
    <row r="3" spans="1:7" x14ac:dyDescent="0.25">
      <c r="B3" s="93">
        <v>5</v>
      </c>
      <c r="C3" s="94" t="s">
        <v>1304</v>
      </c>
      <c r="D3" s="98">
        <v>8.98</v>
      </c>
      <c r="E3" s="99">
        <v>5.93</v>
      </c>
      <c r="F3" s="96">
        <v>0.66</v>
      </c>
      <c r="G3" s="97"/>
    </row>
    <row r="4" spans="1:7" x14ac:dyDescent="0.25">
      <c r="B4" s="93">
        <v>8</v>
      </c>
      <c r="C4" s="94" t="s">
        <v>1305</v>
      </c>
      <c r="D4" s="99">
        <v>8.31</v>
      </c>
      <c r="E4" s="99">
        <v>5.48</v>
      </c>
      <c r="F4" s="96">
        <v>0.66</v>
      </c>
      <c r="G4" s="97"/>
    </row>
    <row r="5" spans="1:7" x14ac:dyDescent="0.25">
      <c r="B5" s="93">
        <v>1</v>
      </c>
      <c r="C5" s="94" t="s">
        <v>1306</v>
      </c>
      <c r="D5" s="98">
        <v>8.98</v>
      </c>
      <c r="E5" s="99">
        <v>5.93</v>
      </c>
      <c r="F5" s="96">
        <v>0.66</v>
      </c>
      <c r="G5" s="97"/>
    </row>
    <row r="6" spans="1:7" x14ac:dyDescent="0.25">
      <c r="B6" s="93">
        <v>4</v>
      </c>
      <c r="C6" s="94" t="s">
        <v>1307</v>
      </c>
      <c r="D6" s="99">
        <v>8.31</v>
      </c>
      <c r="E6" s="99">
        <v>5.48</v>
      </c>
      <c r="F6" s="96">
        <v>0.66</v>
      </c>
      <c r="G6" s="97"/>
    </row>
    <row r="7" spans="1:7" x14ac:dyDescent="0.25">
      <c r="B7" s="93">
        <v>7</v>
      </c>
      <c r="C7" s="94" t="s">
        <v>1308</v>
      </c>
      <c r="D7" s="99">
        <v>7.99</v>
      </c>
      <c r="E7" s="99">
        <v>5.27</v>
      </c>
      <c r="F7" s="96">
        <v>0.66</v>
      </c>
      <c r="G7" s="97"/>
    </row>
    <row r="9" spans="1:7" x14ac:dyDescent="0.25">
      <c r="C9" s="92" t="s">
        <v>1309</v>
      </c>
      <c r="D9" s="100">
        <v>3.27</v>
      </c>
      <c r="E9" s="100">
        <v>0.98</v>
      </c>
      <c r="F9" s="97">
        <v>0.3</v>
      </c>
    </row>
    <row r="14" spans="1:7" x14ac:dyDescent="0.25">
      <c r="B14" s="101"/>
    </row>
    <row r="15" spans="1:7" x14ac:dyDescent="0.25">
      <c r="A15" s="102"/>
      <c r="B15" s="103"/>
      <c r="C15" s="103"/>
      <c r="D15" s="103"/>
    </row>
    <row r="16" spans="1:7" x14ac:dyDescent="0.25">
      <c r="A16" s="104" t="s">
        <v>1310</v>
      </c>
      <c r="B16" s="105">
        <f>IF('CALCUL PSU'!G6="Oui",1,0)</f>
        <v>0</v>
      </c>
      <c r="C16" s="100" t="s">
        <v>1311</v>
      </c>
      <c r="D16" s="103"/>
    </row>
    <row r="17" spans="1:3" x14ac:dyDescent="0.25">
      <c r="A17" s="106" t="s">
        <v>1312</v>
      </c>
      <c r="B17" s="105">
        <f>IF('CALCUL PSU'!I6="Oui",1,0)</f>
        <v>0</v>
      </c>
      <c r="C17" s="92" t="s">
        <v>1313</v>
      </c>
    </row>
    <row r="19" spans="1:3" x14ac:dyDescent="0.25">
      <c r="A19" s="106" t="s">
        <v>1314</v>
      </c>
      <c r="B19" s="107">
        <v>1</v>
      </c>
      <c r="C19" s="107">
        <f>IF(B16+B17=2,1,0)</f>
        <v>0</v>
      </c>
    </row>
    <row r="20" spans="1:3" x14ac:dyDescent="0.25">
      <c r="A20" s="106" t="s">
        <v>1315</v>
      </c>
      <c r="B20" s="107">
        <v>1</v>
      </c>
      <c r="C20" s="107" t="e">
        <f>IF('CALCUL PSU'!F10&lt;=107%,1,0)</f>
        <v>#DIV/0!</v>
      </c>
    </row>
    <row r="21" spans="1:3" x14ac:dyDescent="0.25">
      <c r="A21" s="106" t="s">
        <v>1316</v>
      </c>
      <c r="B21" s="107">
        <v>4</v>
      </c>
      <c r="C21" s="107" t="e">
        <f>IF(AND('CALCUL PSU'!F10&gt;107%,'CALCUL PSU'!F10&lt;=117%),4,0)</f>
        <v>#DIV/0!</v>
      </c>
    </row>
    <row r="22" spans="1:3" x14ac:dyDescent="0.25">
      <c r="A22" s="106" t="s">
        <v>1317</v>
      </c>
      <c r="B22" s="107">
        <v>7</v>
      </c>
      <c r="C22" s="107" t="e">
        <f>IF('CALCUL PSU'!F10&gt;117%,7,0)</f>
        <v>#DIV/0!</v>
      </c>
    </row>
    <row r="23" spans="1:3" x14ac:dyDescent="0.25">
      <c r="A23" s="106" t="s">
        <v>1318</v>
      </c>
      <c r="B23" s="106"/>
      <c r="C23" s="105" t="e">
        <f>SUM(C19:C22)</f>
        <v>#DIV/0!</v>
      </c>
    </row>
    <row r="25" spans="1:3" x14ac:dyDescent="0.25">
      <c r="A25" s="92" t="s">
        <v>1319</v>
      </c>
      <c r="B25" s="108" t="e">
        <f>C23</f>
        <v>#DIV/0!</v>
      </c>
      <c r="C25" s="92" t="e">
        <f>VLOOKUP($B$25,$B$2:$C$7,2,0)</f>
        <v>#DIV/0!</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37"/>
  <sheetViews>
    <sheetView topLeftCell="U1" zoomScaleNormal="100" workbookViewId="0">
      <selection activeCell="D31" sqref="D31"/>
    </sheetView>
  </sheetViews>
  <sheetFormatPr baseColWidth="10" defaultRowHeight="15" x14ac:dyDescent="0.25"/>
  <cols>
    <col min="1" max="1" width="19.85546875" style="3" customWidth="1"/>
    <col min="2" max="2" width="11.42578125" style="3"/>
    <col min="3" max="3" width="26.42578125" style="3" customWidth="1"/>
    <col min="4" max="4" width="11.42578125" style="3"/>
    <col min="5" max="5" width="11.7109375" style="34" bestFit="1" customWidth="1"/>
    <col min="6" max="6" width="13.85546875" style="34" bestFit="1" customWidth="1"/>
    <col min="7" max="8" width="12.85546875" style="34" bestFit="1" customWidth="1"/>
    <col min="10" max="10" width="43.7109375" style="3" customWidth="1"/>
    <col min="11" max="11" width="11.42578125" style="3"/>
    <col min="12" max="13" width="11.5703125" style="34" customWidth="1"/>
    <col min="14" max="14" width="12.85546875" style="34" bestFit="1" customWidth="1"/>
    <col min="15" max="15" width="13.85546875" style="34" bestFit="1" customWidth="1"/>
    <col min="16" max="16" width="11.42578125" style="41"/>
    <col min="17" max="17" width="26.42578125" style="48" customWidth="1"/>
    <col min="18" max="21" width="11.42578125" style="4"/>
    <col min="23" max="23" width="26.42578125" style="4" customWidth="1"/>
    <col min="24" max="24" width="13.7109375" style="4" customWidth="1"/>
    <col min="25" max="25" width="18" style="4" customWidth="1"/>
    <col min="27" max="27" width="19.28515625" customWidth="1"/>
    <col min="29" max="29" width="25.28515625" customWidth="1"/>
    <col min="31" max="31" width="15" customWidth="1"/>
    <col min="34" max="34" width="10.42578125" customWidth="1"/>
    <col min="35" max="35" width="5.28515625" customWidth="1"/>
    <col min="36" max="36" width="10.140625" customWidth="1"/>
    <col min="37" max="38" width="10.42578125" customWidth="1"/>
  </cols>
  <sheetData>
    <row r="1" spans="1:42" s="20" customFormat="1" x14ac:dyDescent="0.25">
      <c r="A1" s="24" t="s">
        <v>7</v>
      </c>
      <c r="B1" s="24"/>
      <c r="C1" s="24"/>
      <c r="D1" s="24"/>
      <c r="E1" s="32"/>
      <c r="F1" s="32"/>
      <c r="G1" s="32"/>
      <c r="H1" s="32"/>
      <c r="J1" s="24" t="s">
        <v>8</v>
      </c>
      <c r="K1" s="24"/>
      <c r="L1" s="32"/>
      <c r="M1" s="32"/>
      <c r="N1" s="32"/>
      <c r="O1" s="32"/>
      <c r="Q1" s="46" t="s">
        <v>9</v>
      </c>
      <c r="R1" s="25"/>
      <c r="S1" s="25"/>
      <c r="T1" s="25"/>
      <c r="U1" s="25"/>
      <c r="W1" s="25" t="s">
        <v>89</v>
      </c>
      <c r="X1" s="25"/>
      <c r="Y1" s="25"/>
    </row>
    <row r="2" spans="1:42" s="23" customFormat="1" ht="75" x14ac:dyDescent="0.25">
      <c r="A2" s="26" t="s">
        <v>11</v>
      </c>
      <c r="B2" s="26" t="s">
        <v>12</v>
      </c>
      <c r="C2" s="26" t="s">
        <v>14</v>
      </c>
      <c r="D2" s="26" t="s">
        <v>13</v>
      </c>
      <c r="E2" s="33" t="s">
        <v>16</v>
      </c>
      <c r="F2" s="33" t="s">
        <v>15</v>
      </c>
      <c r="G2" s="33" t="s">
        <v>18</v>
      </c>
      <c r="H2" s="33" t="s">
        <v>17</v>
      </c>
      <c r="J2" s="26" t="s">
        <v>14</v>
      </c>
      <c r="K2" s="26" t="s">
        <v>13</v>
      </c>
      <c r="L2" s="33" t="s">
        <v>16</v>
      </c>
      <c r="M2" s="33" t="s">
        <v>15</v>
      </c>
      <c r="N2" s="33" t="s">
        <v>18</v>
      </c>
      <c r="O2" s="33" t="s">
        <v>17</v>
      </c>
      <c r="Q2" s="47" t="s">
        <v>10</v>
      </c>
      <c r="R2" s="27" t="s">
        <v>83</v>
      </c>
      <c r="S2" s="27" t="s">
        <v>16</v>
      </c>
      <c r="T2" s="27" t="s">
        <v>15</v>
      </c>
      <c r="U2" s="27" t="s">
        <v>19</v>
      </c>
      <c r="W2" s="27" t="s">
        <v>87</v>
      </c>
      <c r="X2" s="27" t="s">
        <v>88</v>
      </c>
      <c r="Y2" s="27" t="s">
        <v>82</v>
      </c>
      <c r="AA2" s="28" t="s">
        <v>4</v>
      </c>
      <c r="AC2" s="28" t="s">
        <v>46</v>
      </c>
      <c r="AE2" s="28" t="s">
        <v>57</v>
      </c>
      <c r="AG2" s="28" t="s">
        <v>63</v>
      </c>
      <c r="AH2" s="28" t="s">
        <v>77</v>
      </c>
      <c r="AI2" s="360" t="s">
        <v>74</v>
      </c>
      <c r="AJ2" s="361"/>
      <c r="AK2" s="28" t="s">
        <v>64</v>
      </c>
      <c r="AL2" s="28" t="s">
        <v>65</v>
      </c>
      <c r="AN2"/>
      <c r="AO2"/>
      <c r="AP2"/>
    </row>
    <row r="3" spans="1:42" x14ac:dyDescent="0.25">
      <c r="A3" s="3" t="s">
        <v>108</v>
      </c>
      <c r="B3" s="3" t="s">
        <v>109</v>
      </c>
      <c r="C3" s="3" t="s">
        <v>110</v>
      </c>
      <c r="D3" s="3" t="s">
        <v>111</v>
      </c>
      <c r="E3" s="34">
        <v>705</v>
      </c>
      <c r="F3" s="34">
        <v>2093</v>
      </c>
      <c r="G3" s="34">
        <v>19140</v>
      </c>
      <c r="H3" s="34">
        <v>846</v>
      </c>
      <c r="J3" s="3" t="s">
        <v>118</v>
      </c>
      <c r="K3" s="3" t="s">
        <v>119</v>
      </c>
      <c r="L3" s="34">
        <v>1396.1628740917972</v>
      </c>
      <c r="M3" s="34">
        <v>823759</v>
      </c>
      <c r="N3" s="34">
        <v>23321.371446853813</v>
      </c>
      <c r="O3" s="34">
        <v>362566</v>
      </c>
      <c r="AA3" s="6" t="s">
        <v>5</v>
      </c>
      <c r="AC3" s="6" t="s">
        <v>48</v>
      </c>
      <c r="AE3" s="6" t="s">
        <v>58</v>
      </c>
      <c r="AG3" s="6" t="s">
        <v>66</v>
      </c>
      <c r="AH3" s="30">
        <v>1200</v>
      </c>
      <c r="AI3" s="30" t="s">
        <v>75</v>
      </c>
      <c r="AJ3" s="30">
        <v>21300</v>
      </c>
      <c r="AK3" s="31">
        <v>400</v>
      </c>
      <c r="AL3" s="30">
        <v>2600</v>
      </c>
    </row>
    <row r="4" spans="1:42" x14ac:dyDescent="0.25">
      <c r="A4" s="3" t="s">
        <v>112</v>
      </c>
      <c r="B4" s="3" t="s">
        <v>113</v>
      </c>
      <c r="C4" s="3" t="s">
        <v>114</v>
      </c>
      <c r="D4" s="3" t="s">
        <v>115</v>
      </c>
      <c r="E4" s="34">
        <v>671</v>
      </c>
      <c r="F4" s="34">
        <v>871</v>
      </c>
      <c r="G4" s="34">
        <v>18800</v>
      </c>
      <c r="H4" s="34">
        <v>340</v>
      </c>
      <c r="J4" s="3" t="s">
        <v>136</v>
      </c>
      <c r="K4" s="3" t="s">
        <v>137</v>
      </c>
      <c r="L4" s="34">
        <v>1128.9110982602872</v>
      </c>
      <c r="M4" s="34">
        <v>86320</v>
      </c>
      <c r="N4" s="34">
        <v>24317.190966719492</v>
      </c>
      <c r="O4" s="34">
        <v>35336</v>
      </c>
      <c r="AA4" s="6" t="s">
        <v>6</v>
      </c>
      <c r="AC4" s="6" t="s">
        <v>49</v>
      </c>
      <c r="AE4" s="6" t="s">
        <v>59</v>
      </c>
      <c r="AG4" s="6" t="s">
        <v>67</v>
      </c>
      <c r="AH4" s="30">
        <v>1200</v>
      </c>
      <c r="AI4" s="30" t="s">
        <v>76</v>
      </c>
      <c r="AJ4" s="30">
        <v>21300</v>
      </c>
      <c r="AK4" s="31">
        <v>750</v>
      </c>
      <c r="AL4" s="30">
        <v>2650</v>
      </c>
    </row>
    <row r="5" spans="1:42" x14ac:dyDescent="0.25">
      <c r="A5" s="3" t="s">
        <v>116</v>
      </c>
      <c r="B5" s="3" t="s">
        <v>117</v>
      </c>
      <c r="C5" s="3" t="s">
        <v>118</v>
      </c>
      <c r="D5" s="3" t="s">
        <v>119</v>
      </c>
      <c r="E5" s="34">
        <v>1280</v>
      </c>
      <c r="F5" s="34">
        <v>16741</v>
      </c>
      <c r="G5" s="34">
        <v>19830</v>
      </c>
      <c r="H5" s="34">
        <v>6856</v>
      </c>
      <c r="J5" s="3" t="s">
        <v>124</v>
      </c>
      <c r="K5" s="3" t="s">
        <v>125</v>
      </c>
      <c r="L5" s="34">
        <v>996.88726174773763</v>
      </c>
      <c r="M5" s="34">
        <v>83104</v>
      </c>
      <c r="N5" s="34">
        <v>24519.624672942165</v>
      </c>
      <c r="O5" s="34">
        <v>33251</v>
      </c>
      <c r="Y5" s="37"/>
      <c r="AA5" s="6"/>
      <c r="AC5" s="6" t="s">
        <v>47</v>
      </c>
      <c r="AG5" s="6" t="s">
        <v>68</v>
      </c>
      <c r="AH5" s="30">
        <v>900</v>
      </c>
      <c r="AI5" s="30" t="s">
        <v>75</v>
      </c>
      <c r="AJ5" s="30">
        <v>20300</v>
      </c>
      <c r="AK5" s="31">
        <v>800</v>
      </c>
      <c r="AL5" s="30">
        <v>2700</v>
      </c>
    </row>
    <row r="6" spans="1:42" x14ac:dyDescent="0.25">
      <c r="A6" s="3" t="s">
        <v>120</v>
      </c>
      <c r="B6" s="3" t="s">
        <v>121</v>
      </c>
      <c r="C6" s="3" t="s">
        <v>118</v>
      </c>
      <c r="D6" s="3" t="s">
        <v>119</v>
      </c>
      <c r="E6" s="34">
        <v>2265</v>
      </c>
      <c r="F6" s="34">
        <v>3096</v>
      </c>
      <c r="G6" s="34">
        <v>18380</v>
      </c>
      <c r="H6" s="34">
        <v>1325</v>
      </c>
      <c r="J6" s="3" t="s">
        <v>110</v>
      </c>
      <c r="K6" s="3" t="s">
        <v>111</v>
      </c>
      <c r="L6" s="34">
        <v>819.61596626316407</v>
      </c>
      <c r="M6" s="34">
        <v>93911</v>
      </c>
      <c r="N6" s="34">
        <v>19822.134794658603</v>
      </c>
      <c r="O6" s="34">
        <v>39690</v>
      </c>
      <c r="AA6" s="6"/>
      <c r="AC6" s="6" t="s">
        <v>52</v>
      </c>
      <c r="AG6" s="6" t="s">
        <v>69</v>
      </c>
      <c r="AH6" s="30">
        <v>900</v>
      </c>
      <c r="AI6" s="30" t="s">
        <v>76</v>
      </c>
      <c r="AJ6" s="30">
        <v>20300</v>
      </c>
      <c r="AK6" s="31">
        <v>900</v>
      </c>
      <c r="AL6" s="30">
        <v>2750</v>
      </c>
    </row>
    <row r="7" spans="1:42" x14ac:dyDescent="0.25">
      <c r="A7" s="3" t="s">
        <v>122</v>
      </c>
      <c r="B7" s="3" t="s">
        <v>123</v>
      </c>
      <c r="C7" s="3" t="s">
        <v>124</v>
      </c>
      <c r="D7" s="3" t="s">
        <v>125</v>
      </c>
      <c r="E7" s="34">
        <v>1053</v>
      </c>
      <c r="F7" s="34">
        <v>15305</v>
      </c>
      <c r="G7" s="34">
        <v>26570</v>
      </c>
      <c r="H7" s="34">
        <v>6572</v>
      </c>
      <c r="J7" s="3" t="s">
        <v>270</v>
      </c>
      <c r="K7" s="3" t="s">
        <v>1233</v>
      </c>
      <c r="L7" s="34">
        <v>629.84405868847387</v>
      </c>
      <c r="M7" s="34">
        <v>19642</v>
      </c>
      <c r="N7" s="34">
        <v>18779.057243283958</v>
      </c>
      <c r="O7" s="34">
        <v>7966</v>
      </c>
      <c r="AA7" s="6"/>
      <c r="AG7" s="6" t="s">
        <v>70</v>
      </c>
      <c r="AH7" s="30">
        <v>700</v>
      </c>
      <c r="AI7" s="30" t="s">
        <v>75</v>
      </c>
      <c r="AJ7" s="30">
        <v>19600</v>
      </c>
      <c r="AK7" s="31">
        <v>950</v>
      </c>
      <c r="AL7" s="30">
        <v>2800</v>
      </c>
    </row>
    <row r="8" spans="1:42" x14ac:dyDescent="0.25">
      <c r="A8" s="3" t="s">
        <v>126</v>
      </c>
      <c r="B8" s="3" t="s">
        <v>127</v>
      </c>
      <c r="C8" s="3" t="s">
        <v>128</v>
      </c>
      <c r="D8" s="3" t="s">
        <v>129</v>
      </c>
      <c r="E8" s="34">
        <v>1175</v>
      </c>
      <c r="F8" s="34">
        <v>976</v>
      </c>
      <c r="G8" s="34">
        <v>18250</v>
      </c>
      <c r="H8" s="34">
        <v>386</v>
      </c>
      <c r="J8" s="3" t="s">
        <v>132</v>
      </c>
      <c r="K8" s="3" t="s">
        <v>133</v>
      </c>
      <c r="L8" s="34">
        <v>680.89432199469377</v>
      </c>
      <c r="M8" s="34">
        <v>33356</v>
      </c>
      <c r="N8" s="34">
        <v>21100.250336272606</v>
      </c>
      <c r="O8" s="34">
        <v>13382</v>
      </c>
      <c r="AD8" s="1"/>
      <c r="AG8" s="6" t="s">
        <v>71</v>
      </c>
      <c r="AH8" s="30">
        <v>700</v>
      </c>
      <c r="AI8" s="30" t="s">
        <v>76</v>
      </c>
      <c r="AJ8" s="30">
        <v>19600</v>
      </c>
      <c r="AK8" s="31">
        <v>1100</v>
      </c>
      <c r="AL8" s="30">
        <v>2900</v>
      </c>
    </row>
    <row r="9" spans="1:42" x14ac:dyDescent="0.25">
      <c r="A9" s="3" t="s">
        <v>130</v>
      </c>
      <c r="B9" s="3" t="s">
        <v>131</v>
      </c>
      <c r="C9" s="3" t="s">
        <v>132</v>
      </c>
      <c r="D9" s="3" t="s">
        <v>133</v>
      </c>
      <c r="E9" s="34">
        <v>581</v>
      </c>
      <c r="F9" s="34">
        <v>1325</v>
      </c>
      <c r="G9" s="34">
        <v>23370</v>
      </c>
      <c r="H9" s="34">
        <v>485</v>
      </c>
      <c r="J9" s="3" t="s">
        <v>204</v>
      </c>
      <c r="K9" s="3" t="s">
        <v>205</v>
      </c>
      <c r="L9" s="34">
        <v>726.31676766150485</v>
      </c>
      <c r="M9" s="34">
        <v>20987</v>
      </c>
      <c r="N9" s="34">
        <v>19706.795964125562</v>
      </c>
      <c r="O9" s="34">
        <v>8920</v>
      </c>
      <c r="AG9" s="6" t="s">
        <v>72</v>
      </c>
      <c r="AH9" s="30"/>
      <c r="AI9" s="30" t="s">
        <v>75</v>
      </c>
      <c r="AJ9" s="30">
        <v>19300</v>
      </c>
      <c r="AK9" s="31">
        <v>1150</v>
      </c>
      <c r="AL9" s="30">
        <v>3000</v>
      </c>
    </row>
    <row r="10" spans="1:42" x14ac:dyDescent="0.25">
      <c r="A10" s="3" t="s">
        <v>134</v>
      </c>
      <c r="B10" s="3" t="s">
        <v>135</v>
      </c>
      <c r="C10" s="3" t="s">
        <v>136</v>
      </c>
      <c r="D10" s="3" t="s">
        <v>137</v>
      </c>
      <c r="E10" s="34">
        <v>1332</v>
      </c>
      <c r="F10" s="34">
        <v>22529</v>
      </c>
      <c r="G10" s="34">
        <v>26200</v>
      </c>
      <c r="H10" s="34">
        <v>7072</v>
      </c>
      <c r="J10" s="3" t="s">
        <v>128</v>
      </c>
      <c r="K10" s="3" t="s">
        <v>129</v>
      </c>
      <c r="L10" s="34">
        <v>1776.7060864038428</v>
      </c>
      <c r="M10" s="34">
        <v>16447</v>
      </c>
      <c r="N10" s="34">
        <v>18049.715769730199</v>
      </c>
      <c r="O10" s="34">
        <v>6931</v>
      </c>
      <c r="AG10" s="6" t="s">
        <v>73</v>
      </c>
      <c r="AH10" s="30"/>
      <c r="AI10" s="30" t="s">
        <v>76</v>
      </c>
      <c r="AJ10" s="30">
        <v>19300</v>
      </c>
      <c r="AK10" s="31">
        <v>1400</v>
      </c>
      <c r="AL10" s="30">
        <v>3300</v>
      </c>
    </row>
    <row r="11" spans="1:42" x14ac:dyDescent="0.25">
      <c r="A11" s="3" t="s">
        <v>138</v>
      </c>
      <c r="B11" s="3" t="s">
        <v>139</v>
      </c>
      <c r="C11" s="3" t="s">
        <v>140</v>
      </c>
      <c r="D11" s="3" t="s">
        <v>141</v>
      </c>
      <c r="E11" s="34">
        <v>729</v>
      </c>
      <c r="F11" s="34">
        <v>520</v>
      </c>
      <c r="G11" s="34">
        <v>22690</v>
      </c>
      <c r="H11" s="34">
        <v>234</v>
      </c>
      <c r="J11" s="3" t="s">
        <v>172</v>
      </c>
      <c r="K11" s="3" t="s">
        <v>173</v>
      </c>
      <c r="L11" s="34">
        <v>826.69140398284731</v>
      </c>
      <c r="M11" s="34">
        <v>45532</v>
      </c>
      <c r="N11" s="34">
        <v>25699.130220051582</v>
      </c>
      <c r="O11" s="34">
        <v>18223</v>
      </c>
      <c r="AG11" s="6" t="s">
        <v>79</v>
      </c>
      <c r="AH11" s="36" t="s">
        <v>50</v>
      </c>
      <c r="AI11" s="30"/>
      <c r="AJ11" s="36" t="s">
        <v>50</v>
      </c>
      <c r="AK11" s="6">
        <v>1700</v>
      </c>
      <c r="AL11" s="30">
        <v>3600</v>
      </c>
    </row>
    <row r="12" spans="1:42" x14ac:dyDescent="0.25">
      <c r="A12" s="3" t="s">
        <v>142</v>
      </c>
      <c r="B12" s="3" t="s">
        <v>143</v>
      </c>
      <c r="C12" s="3" t="s">
        <v>124</v>
      </c>
      <c r="D12" s="3" t="s">
        <v>125</v>
      </c>
      <c r="E12" s="34">
        <v>927</v>
      </c>
      <c r="F12" s="34">
        <v>7931</v>
      </c>
      <c r="G12" s="34">
        <v>24270</v>
      </c>
      <c r="H12" s="34">
        <v>3371</v>
      </c>
      <c r="J12" s="3" t="s">
        <v>198</v>
      </c>
      <c r="K12" s="3" t="s">
        <v>199</v>
      </c>
      <c r="L12" s="34">
        <v>809.95143423692798</v>
      </c>
      <c r="M12" s="34">
        <v>22032</v>
      </c>
      <c r="N12" s="34">
        <v>25859.035017679937</v>
      </c>
      <c r="O12" s="34">
        <v>8767</v>
      </c>
    </row>
    <row r="13" spans="1:42" x14ac:dyDescent="0.25">
      <c r="A13" s="3" t="s">
        <v>144</v>
      </c>
      <c r="B13" s="3" t="s">
        <v>145</v>
      </c>
      <c r="C13" s="3" t="s">
        <v>140</v>
      </c>
      <c r="D13" s="3" t="s">
        <v>141</v>
      </c>
      <c r="E13" s="34">
        <v>861</v>
      </c>
      <c r="F13" s="34">
        <v>3698</v>
      </c>
      <c r="G13" s="34">
        <v>26530</v>
      </c>
      <c r="H13" s="34">
        <v>1459</v>
      </c>
      <c r="J13" s="3" t="s">
        <v>156</v>
      </c>
      <c r="K13" s="3" t="s">
        <v>157</v>
      </c>
      <c r="L13" s="34">
        <v>713.8168296664295</v>
      </c>
      <c r="M13" s="34">
        <v>16875</v>
      </c>
      <c r="N13" s="34">
        <v>19280.936483236666</v>
      </c>
      <c r="O13" s="34">
        <v>7069</v>
      </c>
    </row>
    <row r="14" spans="1:42" x14ac:dyDescent="0.25">
      <c r="A14" s="3" t="s">
        <v>146</v>
      </c>
      <c r="B14" s="3" t="s">
        <v>147</v>
      </c>
      <c r="C14" s="3" t="s">
        <v>118</v>
      </c>
      <c r="D14" s="3" t="s">
        <v>119</v>
      </c>
      <c r="E14" s="34">
        <v>1363</v>
      </c>
      <c r="F14" s="34">
        <v>8752</v>
      </c>
      <c r="G14" s="34">
        <v>23210</v>
      </c>
      <c r="H14" s="34">
        <v>3707</v>
      </c>
      <c r="J14" s="3" t="s">
        <v>188</v>
      </c>
      <c r="K14" s="3" t="s">
        <v>189</v>
      </c>
      <c r="L14" s="34">
        <v>614.90422263898029</v>
      </c>
      <c r="M14" s="34">
        <v>17927</v>
      </c>
      <c r="N14" s="34">
        <v>22699.556657028777</v>
      </c>
      <c r="O14" s="34">
        <v>7263</v>
      </c>
    </row>
    <row r="15" spans="1:42" x14ac:dyDescent="0.25">
      <c r="A15" s="3" t="s">
        <v>148</v>
      </c>
      <c r="B15" s="3" t="s">
        <v>149</v>
      </c>
      <c r="C15" s="3" t="s">
        <v>110</v>
      </c>
      <c r="D15" s="3" t="s">
        <v>111</v>
      </c>
      <c r="E15" s="34">
        <v>782</v>
      </c>
      <c r="F15" s="34">
        <v>2041</v>
      </c>
      <c r="G15" s="34">
        <v>24040</v>
      </c>
      <c r="H15" s="34">
        <v>806</v>
      </c>
      <c r="J15" s="3" t="s">
        <v>152</v>
      </c>
      <c r="K15" s="3" t="s">
        <v>153</v>
      </c>
      <c r="L15" s="34">
        <v>557.54386562419586</v>
      </c>
      <c r="M15" s="34">
        <v>17565</v>
      </c>
      <c r="N15" s="34">
        <v>22080.187942749748</v>
      </c>
      <c r="O15" s="34">
        <v>6917</v>
      </c>
    </row>
    <row r="16" spans="1:42" x14ac:dyDescent="0.25">
      <c r="A16" s="3" t="s">
        <v>150</v>
      </c>
      <c r="B16" s="3" t="s">
        <v>151</v>
      </c>
      <c r="C16" s="3" t="s">
        <v>152</v>
      </c>
      <c r="D16" s="3" t="s">
        <v>153</v>
      </c>
      <c r="E16" s="34">
        <v>534</v>
      </c>
      <c r="F16" s="34">
        <v>470</v>
      </c>
      <c r="G16" s="34">
        <v>24570</v>
      </c>
      <c r="H16" s="34">
        <v>191</v>
      </c>
      <c r="J16" s="3" t="s">
        <v>278</v>
      </c>
      <c r="K16" s="3" t="s">
        <v>279</v>
      </c>
      <c r="L16" s="34">
        <v>661.49361406056175</v>
      </c>
      <c r="M16" s="34">
        <v>36409</v>
      </c>
      <c r="N16" s="34">
        <v>21087.294291074781</v>
      </c>
      <c r="O16" s="34">
        <v>14924</v>
      </c>
    </row>
    <row r="17" spans="1:33" x14ac:dyDescent="0.25">
      <c r="A17" s="3" t="s">
        <v>154</v>
      </c>
      <c r="B17" s="3" t="s">
        <v>155</v>
      </c>
      <c r="C17" s="3" t="s">
        <v>156</v>
      </c>
      <c r="D17" s="3" t="s">
        <v>157</v>
      </c>
      <c r="E17" s="34">
        <v>554</v>
      </c>
      <c r="F17" s="34">
        <v>285</v>
      </c>
      <c r="G17" s="34">
        <v>22480</v>
      </c>
      <c r="H17" s="34">
        <v>121</v>
      </c>
      <c r="J17" s="3" t="s">
        <v>228</v>
      </c>
      <c r="K17" s="3" t="s">
        <v>229</v>
      </c>
      <c r="L17" s="34">
        <v>794.83300920800923</v>
      </c>
      <c r="M17" s="34">
        <v>15432</v>
      </c>
      <c r="N17" s="34">
        <v>21614.61965668125</v>
      </c>
      <c r="O17" s="34">
        <v>5942</v>
      </c>
    </row>
    <row r="18" spans="1:33" x14ac:dyDescent="0.25">
      <c r="A18" s="3" t="s">
        <v>158</v>
      </c>
      <c r="B18" s="3" t="s">
        <v>159</v>
      </c>
      <c r="C18" s="3" t="s">
        <v>124</v>
      </c>
      <c r="D18" s="3" t="s">
        <v>125</v>
      </c>
      <c r="E18" s="34">
        <v>718</v>
      </c>
      <c r="F18" s="34">
        <v>8768</v>
      </c>
      <c r="G18" s="34">
        <v>22670</v>
      </c>
      <c r="H18" s="34">
        <v>4156</v>
      </c>
      <c r="J18" s="3" t="s">
        <v>162</v>
      </c>
      <c r="K18" s="3" t="s">
        <v>1234</v>
      </c>
      <c r="L18" s="34">
        <v>732.64147780816666</v>
      </c>
      <c r="M18" s="34">
        <v>14914</v>
      </c>
      <c r="N18" s="34">
        <v>16710.104889462644</v>
      </c>
      <c r="O18" s="34">
        <v>6197</v>
      </c>
    </row>
    <row r="19" spans="1:33" x14ac:dyDescent="0.25">
      <c r="A19" s="3" t="s">
        <v>160</v>
      </c>
      <c r="B19" s="3" t="s">
        <v>161</v>
      </c>
      <c r="C19" s="3" t="s">
        <v>162</v>
      </c>
      <c r="D19" s="3" t="s">
        <v>163</v>
      </c>
      <c r="E19" s="34">
        <v>619</v>
      </c>
      <c r="F19" s="34">
        <v>150</v>
      </c>
      <c r="G19" s="34">
        <v>17830</v>
      </c>
      <c r="H19" s="34">
        <v>56</v>
      </c>
      <c r="J19" s="3" t="s">
        <v>114</v>
      </c>
      <c r="K19" s="3" t="s">
        <v>115</v>
      </c>
      <c r="L19" s="34">
        <v>671.06629025911309</v>
      </c>
      <c r="M19" s="34">
        <v>24800</v>
      </c>
      <c r="N19" s="34">
        <v>18086.555701710007</v>
      </c>
      <c r="O19" s="34">
        <v>9883</v>
      </c>
    </row>
    <row r="20" spans="1:33" x14ac:dyDescent="0.25">
      <c r="A20" s="3" t="s">
        <v>164</v>
      </c>
      <c r="B20" s="3" t="s">
        <v>165</v>
      </c>
      <c r="C20" s="3" t="s">
        <v>114</v>
      </c>
      <c r="D20" s="3" t="s">
        <v>115</v>
      </c>
      <c r="E20" s="34">
        <v>582</v>
      </c>
      <c r="F20" s="34">
        <v>1046</v>
      </c>
      <c r="G20" s="34">
        <v>19240</v>
      </c>
      <c r="H20" s="34">
        <v>429</v>
      </c>
      <c r="J20" s="3" t="s">
        <v>182</v>
      </c>
      <c r="K20" s="3" t="s">
        <v>183</v>
      </c>
      <c r="L20" s="34">
        <v>736.54390679630353</v>
      </c>
      <c r="M20" s="34">
        <v>40472</v>
      </c>
      <c r="N20" s="34">
        <v>20171.377426824201</v>
      </c>
      <c r="O20" s="34">
        <v>16843</v>
      </c>
    </row>
    <row r="21" spans="1:33" x14ac:dyDescent="0.25">
      <c r="A21" s="3" t="s">
        <v>166</v>
      </c>
      <c r="B21" s="3" t="s">
        <v>167</v>
      </c>
      <c r="C21" s="3" t="s">
        <v>168</v>
      </c>
      <c r="D21" s="3" t="s">
        <v>169</v>
      </c>
      <c r="E21" s="34">
        <v>704</v>
      </c>
      <c r="F21" s="34">
        <v>3056</v>
      </c>
      <c r="G21" s="34">
        <v>22710</v>
      </c>
      <c r="H21" s="34">
        <v>1145</v>
      </c>
      <c r="J21" s="3" t="s">
        <v>220</v>
      </c>
      <c r="K21" s="3" t="s">
        <v>221</v>
      </c>
      <c r="L21" s="34">
        <v>678.56389347829372</v>
      </c>
      <c r="M21" s="34">
        <v>21215</v>
      </c>
      <c r="N21" s="34">
        <v>23097.285830524237</v>
      </c>
      <c r="O21" s="34">
        <v>8603</v>
      </c>
    </row>
    <row r="22" spans="1:33" x14ac:dyDescent="0.25">
      <c r="A22" s="3" t="s">
        <v>170</v>
      </c>
      <c r="B22" s="3" t="s">
        <v>171</v>
      </c>
      <c r="C22" s="3" t="s">
        <v>172</v>
      </c>
      <c r="D22" s="3" t="s">
        <v>173</v>
      </c>
      <c r="E22" s="34">
        <v>649</v>
      </c>
      <c r="F22" s="34">
        <v>1313</v>
      </c>
      <c r="G22" s="34">
        <v>25050</v>
      </c>
      <c r="H22" s="34">
        <v>516</v>
      </c>
      <c r="J22" s="3" t="s">
        <v>323</v>
      </c>
      <c r="K22" s="3" t="s">
        <v>324</v>
      </c>
      <c r="L22" s="34">
        <v>1452.3986340773722</v>
      </c>
      <c r="M22" s="34">
        <v>32363</v>
      </c>
      <c r="N22" s="34">
        <v>27686.223128243142</v>
      </c>
      <c r="O22" s="34">
        <v>13490</v>
      </c>
    </row>
    <row r="23" spans="1:33" x14ac:dyDescent="0.25">
      <c r="A23" s="3" t="s">
        <v>174</v>
      </c>
      <c r="B23" s="3" t="s">
        <v>175</v>
      </c>
      <c r="C23" s="3" t="s">
        <v>114</v>
      </c>
      <c r="D23" s="3" t="s">
        <v>115</v>
      </c>
      <c r="E23" s="34">
        <v>494</v>
      </c>
      <c r="F23" s="34">
        <v>311</v>
      </c>
      <c r="G23" s="34">
        <v>19930</v>
      </c>
      <c r="H23" s="34">
        <v>114</v>
      </c>
      <c r="J23" s="3" t="s">
        <v>367</v>
      </c>
      <c r="K23" s="3" t="s">
        <v>368</v>
      </c>
      <c r="L23" s="34">
        <v>539.89545604663385</v>
      </c>
      <c r="M23" s="34">
        <v>20929</v>
      </c>
      <c r="N23" s="34">
        <v>19471.899579520159</v>
      </c>
      <c r="O23" s="34">
        <v>8086</v>
      </c>
    </row>
    <row r="24" spans="1:33" x14ac:dyDescent="0.25">
      <c r="A24" s="3" t="s">
        <v>176</v>
      </c>
      <c r="B24" s="3" t="s">
        <v>177</v>
      </c>
      <c r="C24" s="3" t="s">
        <v>178</v>
      </c>
      <c r="D24" s="3" t="s">
        <v>179</v>
      </c>
      <c r="E24" s="34">
        <v>450</v>
      </c>
      <c r="F24" s="34">
        <v>458</v>
      </c>
      <c r="G24" s="34">
        <v>20640</v>
      </c>
      <c r="H24" s="34">
        <v>162</v>
      </c>
      <c r="J24" s="3" t="s">
        <v>262</v>
      </c>
      <c r="K24" s="3" t="s">
        <v>263</v>
      </c>
      <c r="L24" s="34">
        <v>883.63064021429625</v>
      </c>
      <c r="M24" s="34">
        <v>20411</v>
      </c>
      <c r="N24" s="34">
        <v>25970.400780891134</v>
      </c>
      <c r="O24" s="34">
        <v>8708</v>
      </c>
    </row>
    <row r="25" spans="1:33" x14ac:dyDescent="0.25">
      <c r="A25" s="3" t="s">
        <v>180</v>
      </c>
      <c r="B25" s="3" t="s">
        <v>181</v>
      </c>
      <c r="C25" s="3" t="s">
        <v>182</v>
      </c>
      <c r="D25" s="3" t="s">
        <v>183</v>
      </c>
      <c r="E25" s="34">
        <v>524</v>
      </c>
      <c r="F25" s="34">
        <v>525</v>
      </c>
      <c r="G25" s="34">
        <v>21490</v>
      </c>
      <c r="H25" s="34">
        <v>209</v>
      </c>
      <c r="J25" s="3" t="s">
        <v>238</v>
      </c>
      <c r="K25" s="3" t="s">
        <v>239</v>
      </c>
      <c r="L25" s="34">
        <v>1073.4575926134432</v>
      </c>
      <c r="M25" s="34">
        <v>28014</v>
      </c>
      <c r="N25" s="34">
        <v>23812.509585221331</v>
      </c>
      <c r="O25" s="34">
        <v>11476</v>
      </c>
      <c r="AG25" s="35"/>
    </row>
    <row r="26" spans="1:33" x14ac:dyDescent="0.25">
      <c r="A26" s="3" t="s">
        <v>184</v>
      </c>
      <c r="B26" s="3" t="s">
        <v>185</v>
      </c>
      <c r="C26" s="3" t="s">
        <v>114</v>
      </c>
      <c r="D26" s="3" t="s">
        <v>115</v>
      </c>
      <c r="E26" s="34">
        <v>504</v>
      </c>
      <c r="F26" s="34">
        <v>319</v>
      </c>
      <c r="G26" s="34">
        <v>18440</v>
      </c>
      <c r="H26" s="34">
        <v>125</v>
      </c>
      <c r="J26" s="3" t="s">
        <v>335</v>
      </c>
      <c r="K26" s="3" t="s">
        <v>336</v>
      </c>
      <c r="L26" s="34">
        <v>862.53580728834118</v>
      </c>
      <c r="M26" s="34">
        <v>48831</v>
      </c>
      <c r="N26" s="34">
        <v>21541.552760307477</v>
      </c>
      <c r="O26" s="34">
        <v>14310</v>
      </c>
    </row>
    <row r="27" spans="1:33" x14ac:dyDescent="0.25">
      <c r="A27" s="3" t="s">
        <v>186</v>
      </c>
      <c r="B27" s="3" t="s">
        <v>187</v>
      </c>
      <c r="C27" s="3" t="s">
        <v>188</v>
      </c>
      <c r="D27" s="3" t="s">
        <v>189</v>
      </c>
      <c r="E27" s="34">
        <v>514</v>
      </c>
      <c r="F27" s="34">
        <v>1192</v>
      </c>
      <c r="G27" s="34">
        <v>23390</v>
      </c>
      <c r="H27" s="34">
        <v>422</v>
      </c>
      <c r="J27" s="3" t="s">
        <v>212</v>
      </c>
      <c r="K27" s="3" t="s">
        <v>213</v>
      </c>
      <c r="L27" s="34">
        <v>824.92873323997856</v>
      </c>
      <c r="M27" s="34">
        <v>31782</v>
      </c>
      <c r="N27" s="34">
        <v>19343.962946226842</v>
      </c>
      <c r="O27" s="34">
        <v>13278</v>
      </c>
    </row>
    <row r="28" spans="1:33" x14ac:dyDescent="0.25">
      <c r="A28" s="3" t="s">
        <v>190</v>
      </c>
      <c r="B28" s="3" t="s">
        <v>191</v>
      </c>
      <c r="C28" s="3" t="s">
        <v>132</v>
      </c>
      <c r="D28" s="3" t="s">
        <v>133</v>
      </c>
      <c r="E28" s="34">
        <v>720</v>
      </c>
      <c r="F28" s="34">
        <v>2115</v>
      </c>
      <c r="G28" s="34">
        <v>20820</v>
      </c>
      <c r="H28" s="34">
        <v>912</v>
      </c>
      <c r="J28" s="3" t="s">
        <v>140</v>
      </c>
      <c r="K28" s="3" t="s">
        <v>141</v>
      </c>
      <c r="L28" s="34">
        <v>785.8969789531568</v>
      </c>
      <c r="M28" s="34">
        <v>29460</v>
      </c>
      <c r="N28" s="34">
        <v>24078.179104477611</v>
      </c>
      <c r="O28" s="34">
        <v>11725</v>
      </c>
    </row>
    <row r="29" spans="1:33" x14ac:dyDescent="0.25">
      <c r="A29" s="3" t="s">
        <v>192</v>
      </c>
      <c r="B29" s="3" t="s">
        <v>193</v>
      </c>
      <c r="C29" s="3" t="s">
        <v>114</v>
      </c>
      <c r="D29" s="3" t="s">
        <v>115</v>
      </c>
      <c r="E29" s="34">
        <v>489</v>
      </c>
      <c r="F29" s="34">
        <v>134</v>
      </c>
      <c r="G29" s="34">
        <v>20880</v>
      </c>
      <c r="H29" s="34">
        <v>50</v>
      </c>
      <c r="J29" s="3" t="s">
        <v>168</v>
      </c>
      <c r="K29" s="3" t="s">
        <v>169</v>
      </c>
      <c r="L29" s="34">
        <v>686.24926297316165</v>
      </c>
      <c r="M29" s="34">
        <v>23064</v>
      </c>
      <c r="N29" s="34">
        <v>22813.741230592295</v>
      </c>
      <c r="O29" s="34">
        <v>8695</v>
      </c>
    </row>
    <row r="30" spans="1:33" x14ac:dyDescent="0.25">
      <c r="A30" s="3" t="s">
        <v>194</v>
      </c>
      <c r="B30" s="3" t="s">
        <v>195</v>
      </c>
      <c r="C30" s="3" t="s">
        <v>118</v>
      </c>
      <c r="D30" s="3" t="s">
        <v>119</v>
      </c>
      <c r="E30" s="34">
        <v>2050</v>
      </c>
      <c r="F30" s="34">
        <v>7488</v>
      </c>
      <c r="G30" s="34">
        <v>19440</v>
      </c>
      <c r="H30" s="34">
        <v>3170</v>
      </c>
      <c r="J30" s="3" t="s">
        <v>178</v>
      </c>
      <c r="K30" s="3" t="s">
        <v>179</v>
      </c>
      <c r="L30" s="34">
        <v>618.80164854617271</v>
      </c>
      <c r="M30" s="34">
        <v>17348</v>
      </c>
      <c r="N30" s="34">
        <v>19177.842874180082</v>
      </c>
      <c r="O30" s="34">
        <v>6708</v>
      </c>
    </row>
    <row r="31" spans="1:33" x14ac:dyDescent="0.25">
      <c r="A31" s="3" t="s">
        <v>196</v>
      </c>
      <c r="B31" s="3" t="s">
        <v>197</v>
      </c>
      <c r="C31" s="3" t="s">
        <v>198</v>
      </c>
      <c r="D31" s="3" t="s">
        <v>199</v>
      </c>
      <c r="E31" s="34">
        <v>745</v>
      </c>
      <c r="F31" s="34">
        <v>922</v>
      </c>
      <c r="G31" s="34">
        <v>24510</v>
      </c>
      <c r="H31" s="34">
        <v>347</v>
      </c>
    </row>
    <row r="32" spans="1:33" x14ac:dyDescent="0.25">
      <c r="A32" s="3" t="s">
        <v>200</v>
      </c>
      <c r="B32" s="3" t="s">
        <v>201</v>
      </c>
      <c r="C32" s="3" t="s">
        <v>110</v>
      </c>
      <c r="D32" s="3" t="s">
        <v>111</v>
      </c>
      <c r="E32" s="34">
        <v>611</v>
      </c>
      <c r="F32" s="34">
        <v>471</v>
      </c>
      <c r="G32" s="34">
        <v>19530</v>
      </c>
      <c r="H32" s="34">
        <v>187</v>
      </c>
    </row>
    <row r="33" spans="1:8" x14ac:dyDescent="0.25">
      <c r="A33" s="3" t="s">
        <v>202</v>
      </c>
      <c r="B33" s="3" t="s">
        <v>203</v>
      </c>
      <c r="C33" s="3" t="s">
        <v>204</v>
      </c>
      <c r="D33" s="3" t="s">
        <v>205</v>
      </c>
      <c r="E33" s="34">
        <v>963</v>
      </c>
      <c r="F33" s="34">
        <v>731</v>
      </c>
      <c r="G33" s="34">
        <v>20680</v>
      </c>
      <c r="H33" s="34">
        <v>337</v>
      </c>
    </row>
    <row r="34" spans="1:8" x14ac:dyDescent="0.25">
      <c r="A34" s="3" t="s">
        <v>206</v>
      </c>
      <c r="B34" s="3" t="s">
        <v>207</v>
      </c>
      <c r="C34" s="3" t="s">
        <v>156</v>
      </c>
      <c r="D34" s="3" t="s">
        <v>157</v>
      </c>
      <c r="E34" s="34">
        <v>853</v>
      </c>
      <c r="F34" s="34">
        <v>5134</v>
      </c>
      <c r="G34" s="34">
        <v>19470</v>
      </c>
      <c r="H34" s="34">
        <v>2267</v>
      </c>
    </row>
    <row r="35" spans="1:8" x14ac:dyDescent="0.25">
      <c r="A35" s="3" t="s">
        <v>208</v>
      </c>
      <c r="B35" s="3" t="s">
        <v>209</v>
      </c>
      <c r="C35" s="3" t="s">
        <v>172</v>
      </c>
      <c r="D35" s="3" t="s">
        <v>173</v>
      </c>
      <c r="E35" s="34">
        <v>844</v>
      </c>
      <c r="F35" s="34">
        <v>2353</v>
      </c>
      <c r="G35" s="34">
        <v>23530</v>
      </c>
      <c r="H35" s="34">
        <v>953</v>
      </c>
    </row>
    <row r="36" spans="1:8" x14ac:dyDescent="0.25">
      <c r="A36" s="3" t="s">
        <v>210</v>
      </c>
      <c r="B36" s="3" t="s">
        <v>211</v>
      </c>
      <c r="C36" s="3" t="s">
        <v>212</v>
      </c>
      <c r="D36" s="3" t="s">
        <v>213</v>
      </c>
      <c r="E36" s="34">
        <v>740</v>
      </c>
      <c r="F36" s="34">
        <v>1003</v>
      </c>
      <c r="G36" s="34">
        <v>19840</v>
      </c>
      <c r="H36" s="34">
        <v>418</v>
      </c>
    </row>
    <row r="37" spans="1:8" x14ac:dyDescent="0.25">
      <c r="A37" s="3" t="s">
        <v>214</v>
      </c>
      <c r="B37" s="3" t="s">
        <v>215</v>
      </c>
      <c r="C37" s="3" t="s">
        <v>118</v>
      </c>
      <c r="D37" s="3" t="s">
        <v>119</v>
      </c>
      <c r="E37" s="34">
        <v>1228</v>
      </c>
      <c r="F37" s="34">
        <v>30285</v>
      </c>
      <c r="G37" s="34">
        <v>22060</v>
      </c>
      <c r="H37" s="34">
        <v>13743</v>
      </c>
    </row>
    <row r="38" spans="1:8" x14ac:dyDescent="0.25">
      <c r="A38" s="3" t="s">
        <v>216</v>
      </c>
      <c r="B38" s="3" t="s">
        <v>217</v>
      </c>
      <c r="C38" s="3" t="s">
        <v>132</v>
      </c>
      <c r="D38" s="3" t="s">
        <v>133</v>
      </c>
      <c r="E38" s="34">
        <v>779</v>
      </c>
      <c r="F38" s="34">
        <v>1234</v>
      </c>
      <c r="G38" s="34">
        <v>20390</v>
      </c>
      <c r="H38" s="34">
        <v>500</v>
      </c>
    </row>
    <row r="39" spans="1:8" x14ac:dyDescent="0.25">
      <c r="A39" s="3" t="s">
        <v>218</v>
      </c>
      <c r="B39" s="3" t="s">
        <v>219</v>
      </c>
      <c r="C39" s="3" t="s">
        <v>220</v>
      </c>
      <c r="D39" s="3" t="s">
        <v>221</v>
      </c>
      <c r="E39" s="34">
        <v>673</v>
      </c>
      <c r="F39" s="34">
        <v>5861</v>
      </c>
      <c r="G39" s="34">
        <v>21620</v>
      </c>
      <c r="H39" s="34">
        <v>2430</v>
      </c>
    </row>
    <row r="40" spans="1:8" x14ac:dyDescent="0.25">
      <c r="A40" s="3" t="s">
        <v>222</v>
      </c>
      <c r="B40" s="3" t="s">
        <v>223</v>
      </c>
      <c r="C40" s="3" t="s">
        <v>178</v>
      </c>
      <c r="D40" s="3" t="s">
        <v>179</v>
      </c>
      <c r="E40" s="34">
        <v>423</v>
      </c>
      <c r="F40" s="34">
        <v>271</v>
      </c>
      <c r="G40" s="34">
        <v>19290</v>
      </c>
      <c r="H40" s="34">
        <v>109</v>
      </c>
    </row>
    <row r="41" spans="1:8" x14ac:dyDescent="0.25">
      <c r="A41" s="3" t="s">
        <v>224</v>
      </c>
      <c r="B41" s="3" t="s">
        <v>225</v>
      </c>
      <c r="C41" s="3" t="s">
        <v>178</v>
      </c>
      <c r="D41" s="3" t="s">
        <v>179</v>
      </c>
      <c r="E41" s="34">
        <v>450</v>
      </c>
      <c r="F41" s="34">
        <v>236</v>
      </c>
      <c r="G41" s="34">
        <v>18360</v>
      </c>
      <c r="H41" s="34">
        <v>105</v>
      </c>
    </row>
    <row r="42" spans="1:8" x14ac:dyDescent="0.25">
      <c r="A42" s="3" t="s">
        <v>226</v>
      </c>
      <c r="B42" s="3" t="s">
        <v>227</v>
      </c>
      <c r="C42" s="3" t="s">
        <v>228</v>
      </c>
      <c r="D42" s="3" t="s">
        <v>229</v>
      </c>
      <c r="E42" s="34">
        <v>520</v>
      </c>
      <c r="F42" s="34">
        <v>358</v>
      </c>
      <c r="G42" s="34">
        <v>20900</v>
      </c>
      <c r="H42" s="34">
        <v>125</v>
      </c>
    </row>
    <row r="43" spans="1:8" x14ac:dyDescent="0.25">
      <c r="A43" s="3" t="s">
        <v>230</v>
      </c>
      <c r="B43" s="3" t="s">
        <v>231</v>
      </c>
      <c r="C43" s="3" t="s">
        <v>156</v>
      </c>
      <c r="D43" s="3" t="s">
        <v>157</v>
      </c>
      <c r="E43" s="34">
        <v>887</v>
      </c>
      <c r="F43" s="34">
        <v>1184</v>
      </c>
      <c r="G43" s="34">
        <v>20530</v>
      </c>
      <c r="H43" s="34">
        <v>528</v>
      </c>
    </row>
    <row r="44" spans="1:8" x14ac:dyDescent="0.25">
      <c r="A44" s="3" t="s">
        <v>232</v>
      </c>
      <c r="B44" s="3" t="s">
        <v>233</v>
      </c>
      <c r="C44" s="3" t="s">
        <v>204</v>
      </c>
      <c r="D44" s="3" t="s">
        <v>205</v>
      </c>
      <c r="E44" s="34">
        <v>693</v>
      </c>
      <c r="F44" s="34">
        <v>1896</v>
      </c>
      <c r="G44" s="34">
        <v>20940</v>
      </c>
      <c r="H44" s="34">
        <v>763</v>
      </c>
    </row>
    <row r="45" spans="1:8" x14ac:dyDescent="0.25">
      <c r="A45" s="3" t="s">
        <v>234</v>
      </c>
      <c r="B45" s="3" t="s">
        <v>235</v>
      </c>
      <c r="C45" s="3" t="s">
        <v>114</v>
      </c>
      <c r="D45" s="3" t="s">
        <v>115</v>
      </c>
      <c r="E45" s="34">
        <v>489</v>
      </c>
      <c r="F45" s="34">
        <v>272</v>
      </c>
      <c r="G45" s="34">
        <v>20430</v>
      </c>
      <c r="H45" s="34">
        <v>105</v>
      </c>
    </row>
    <row r="46" spans="1:8" x14ac:dyDescent="0.25">
      <c r="A46" s="3" t="s">
        <v>236</v>
      </c>
      <c r="B46" s="3" t="s">
        <v>237</v>
      </c>
      <c r="C46" s="3" t="s">
        <v>238</v>
      </c>
      <c r="D46" s="3" t="s">
        <v>239</v>
      </c>
      <c r="E46" s="34">
        <v>1304</v>
      </c>
      <c r="F46" s="34">
        <v>2305</v>
      </c>
      <c r="G46" s="34">
        <v>23580</v>
      </c>
      <c r="H46" s="34">
        <v>986</v>
      </c>
    </row>
    <row r="47" spans="1:8" x14ac:dyDescent="0.25">
      <c r="A47" s="3" t="s">
        <v>240</v>
      </c>
      <c r="B47" s="3" t="s">
        <v>241</v>
      </c>
      <c r="C47" s="3" t="s">
        <v>182</v>
      </c>
      <c r="D47" s="3" t="s">
        <v>183</v>
      </c>
      <c r="E47" s="34">
        <v>548</v>
      </c>
      <c r="F47" s="34">
        <v>642</v>
      </c>
      <c r="G47" s="34">
        <v>20280</v>
      </c>
      <c r="H47" s="34">
        <v>219</v>
      </c>
    </row>
    <row r="48" spans="1:8" x14ac:dyDescent="0.25">
      <c r="A48" s="3" t="s">
        <v>242</v>
      </c>
      <c r="B48" s="3" t="s">
        <v>243</v>
      </c>
      <c r="C48" s="3" t="s">
        <v>124</v>
      </c>
      <c r="D48" s="3" t="s">
        <v>125</v>
      </c>
      <c r="E48" s="34">
        <v>1372</v>
      </c>
      <c r="F48" s="34">
        <v>11152</v>
      </c>
      <c r="G48" s="34">
        <v>22640</v>
      </c>
      <c r="H48" s="34">
        <v>4633</v>
      </c>
    </row>
    <row r="49" spans="1:8" x14ac:dyDescent="0.25">
      <c r="A49" s="3" t="s">
        <v>244</v>
      </c>
      <c r="B49" s="3" t="s">
        <v>245</v>
      </c>
      <c r="C49" s="3" t="s">
        <v>156</v>
      </c>
      <c r="D49" s="3" t="s">
        <v>157</v>
      </c>
      <c r="E49" s="34">
        <v>655</v>
      </c>
      <c r="F49" s="34">
        <v>241</v>
      </c>
      <c r="G49" s="34">
        <v>20090</v>
      </c>
      <c r="H49" s="34">
        <v>95</v>
      </c>
    </row>
    <row r="50" spans="1:8" x14ac:dyDescent="0.25">
      <c r="A50" s="3" t="s">
        <v>246</v>
      </c>
      <c r="B50" s="3" t="s">
        <v>247</v>
      </c>
      <c r="C50" s="3" t="s">
        <v>114</v>
      </c>
      <c r="D50" s="3" t="s">
        <v>115</v>
      </c>
      <c r="E50" s="34">
        <v>468</v>
      </c>
      <c r="F50" s="34">
        <v>295</v>
      </c>
      <c r="G50" s="34">
        <v>19770</v>
      </c>
      <c r="H50" s="34">
        <v>122</v>
      </c>
    </row>
    <row r="51" spans="1:8" x14ac:dyDescent="0.25">
      <c r="A51" s="3" t="s">
        <v>248</v>
      </c>
      <c r="B51" s="3" t="s">
        <v>249</v>
      </c>
      <c r="C51" s="3" t="s">
        <v>212</v>
      </c>
      <c r="D51" s="3" t="s">
        <v>213</v>
      </c>
      <c r="E51" s="34">
        <v>775</v>
      </c>
      <c r="F51" s="34">
        <v>498</v>
      </c>
      <c r="G51" s="34">
        <v>19750</v>
      </c>
      <c r="H51" s="34">
        <v>195</v>
      </c>
    </row>
    <row r="52" spans="1:8" x14ac:dyDescent="0.25">
      <c r="A52" s="3" t="s">
        <v>250</v>
      </c>
      <c r="B52" s="3" t="s">
        <v>251</v>
      </c>
      <c r="C52" s="3" t="s">
        <v>118</v>
      </c>
      <c r="D52" s="3" t="s">
        <v>119</v>
      </c>
      <c r="E52" s="34">
        <v>1834</v>
      </c>
      <c r="F52" s="34">
        <v>16200</v>
      </c>
      <c r="G52" s="34">
        <v>23910</v>
      </c>
      <c r="H52" s="34">
        <v>7132</v>
      </c>
    </row>
    <row r="53" spans="1:8" x14ac:dyDescent="0.25">
      <c r="A53" s="3" t="s">
        <v>252</v>
      </c>
      <c r="B53" s="3" t="s">
        <v>253</v>
      </c>
      <c r="C53" s="3" t="s">
        <v>178</v>
      </c>
      <c r="D53" s="3" t="s">
        <v>179</v>
      </c>
      <c r="E53" s="34">
        <v>634</v>
      </c>
      <c r="F53" s="34">
        <v>940</v>
      </c>
      <c r="G53" s="34">
        <v>18470</v>
      </c>
      <c r="H53" s="34">
        <v>387</v>
      </c>
    </row>
    <row r="54" spans="1:8" x14ac:dyDescent="0.25">
      <c r="A54" s="3" t="s">
        <v>254</v>
      </c>
      <c r="B54" s="3" t="s">
        <v>255</v>
      </c>
      <c r="C54" s="3" t="s">
        <v>204</v>
      </c>
      <c r="D54" s="3" t="s">
        <v>205</v>
      </c>
      <c r="E54" s="34">
        <v>910</v>
      </c>
      <c r="F54" s="34">
        <v>5010</v>
      </c>
      <c r="G54" s="34">
        <v>17380</v>
      </c>
      <c r="H54" s="34">
        <v>2323</v>
      </c>
    </row>
    <row r="55" spans="1:8" x14ac:dyDescent="0.25">
      <c r="A55" s="3" t="s">
        <v>256</v>
      </c>
      <c r="B55" s="3" t="s">
        <v>257</v>
      </c>
      <c r="C55" s="3" t="s">
        <v>188</v>
      </c>
      <c r="D55" s="3" t="s">
        <v>189</v>
      </c>
      <c r="E55" s="34">
        <v>475</v>
      </c>
      <c r="F55" s="34">
        <v>309</v>
      </c>
      <c r="G55" s="34">
        <v>22670</v>
      </c>
      <c r="H55" s="34">
        <v>115</v>
      </c>
    </row>
    <row r="56" spans="1:8" x14ac:dyDescent="0.25">
      <c r="A56" s="3" t="s">
        <v>258</v>
      </c>
      <c r="B56" s="3" t="s">
        <v>259</v>
      </c>
      <c r="C56" s="3" t="s">
        <v>182</v>
      </c>
      <c r="D56" s="3" t="s">
        <v>183</v>
      </c>
      <c r="E56" s="34">
        <v>637</v>
      </c>
      <c r="F56" s="34">
        <v>538</v>
      </c>
      <c r="G56" s="34">
        <v>22050</v>
      </c>
      <c r="H56" s="34">
        <v>203</v>
      </c>
    </row>
    <row r="57" spans="1:8" x14ac:dyDescent="0.25">
      <c r="A57" s="3" t="s">
        <v>260</v>
      </c>
      <c r="B57" s="3" t="s">
        <v>261</v>
      </c>
      <c r="C57" s="3" t="s">
        <v>262</v>
      </c>
      <c r="D57" s="3" t="s">
        <v>263</v>
      </c>
      <c r="E57" s="34">
        <v>773</v>
      </c>
      <c r="F57" s="34">
        <v>991</v>
      </c>
      <c r="G57" s="34">
        <v>26190</v>
      </c>
      <c r="H57" s="34">
        <v>390</v>
      </c>
    </row>
    <row r="58" spans="1:8" x14ac:dyDescent="0.25">
      <c r="A58" s="3" t="s">
        <v>264</v>
      </c>
      <c r="B58" s="3" t="s">
        <v>265</v>
      </c>
      <c r="C58" s="3" t="s">
        <v>110</v>
      </c>
      <c r="D58" s="3" t="s">
        <v>111</v>
      </c>
      <c r="E58" s="34">
        <v>686</v>
      </c>
      <c r="F58" s="34">
        <v>768</v>
      </c>
      <c r="G58" s="34">
        <v>24010</v>
      </c>
      <c r="H58" s="34">
        <v>303</v>
      </c>
    </row>
    <row r="59" spans="1:8" x14ac:dyDescent="0.25">
      <c r="A59" s="3" t="s">
        <v>266</v>
      </c>
      <c r="B59" s="3" t="s">
        <v>267</v>
      </c>
      <c r="C59" s="3" t="s">
        <v>118</v>
      </c>
      <c r="D59" s="3" t="s">
        <v>119</v>
      </c>
      <c r="E59" s="34">
        <v>1393</v>
      </c>
      <c r="F59" s="34">
        <v>268099</v>
      </c>
      <c r="G59" s="34">
        <v>23710</v>
      </c>
      <c r="H59" s="34">
        <v>119019</v>
      </c>
    </row>
    <row r="60" spans="1:8" x14ac:dyDescent="0.25">
      <c r="A60" s="3" t="s">
        <v>268</v>
      </c>
      <c r="B60" s="3" t="s">
        <v>269</v>
      </c>
      <c r="C60" s="3" t="s">
        <v>270</v>
      </c>
      <c r="D60" s="3" t="s">
        <v>271</v>
      </c>
      <c r="E60" s="34">
        <v>673</v>
      </c>
      <c r="F60" s="34">
        <v>41</v>
      </c>
    </row>
    <row r="61" spans="1:8" x14ac:dyDescent="0.25">
      <c r="A61" s="3" t="s">
        <v>272</v>
      </c>
      <c r="B61" s="3" t="s">
        <v>273</v>
      </c>
      <c r="C61" s="3" t="s">
        <v>118</v>
      </c>
      <c r="D61" s="3" t="s">
        <v>119</v>
      </c>
      <c r="E61" s="34">
        <v>1564</v>
      </c>
      <c r="F61" s="34">
        <v>3759</v>
      </c>
      <c r="G61" s="34">
        <v>29280</v>
      </c>
      <c r="H61" s="34">
        <v>1451</v>
      </c>
    </row>
    <row r="62" spans="1:8" x14ac:dyDescent="0.25">
      <c r="A62" s="3" t="s">
        <v>274</v>
      </c>
      <c r="B62" s="3" t="s">
        <v>275</v>
      </c>
      <c r="C62" s="3" t="s">
        <v>114</v>
      </c>
      <c r="D62" s="3" t="s">
        <v>115</v>
      </c>
      <c r="E62" s="34">
        <v>875</v>
      </c>
      <c r="F62" s="34">
        <v>99</v>
      </c>
    </row>
    <row r="63" spans="1:8" x14ac:dyDescent="0.25">
      <c r="A63" s="3" t="s">
        <v>276</v>
      </c>
      <c r="B63" s="3" t="s">
        <v>277</v>
      </c>
      <c r="C63" s="3" t="s">
        <v>278</v>
      </c>
      <c r="D63" s="3" t="s">
        <v>279</v>
      </c>
      <c r="E63" s="34">
        <v>674</v>
      </c>
      <c r="F63" s="34">
        <v>2346</v>
      </c>
      <c r="G63" s="34">
        <v>18200</v>
      </c>
      <c r="H63" s="34">
        <v>1023</v>
      </c>
    </row>
    <row r="64" spans="1:8" x14ac:dyDescent="0.25">
      <c r="A64" s="3" t="s">
        <v>280</v>
      </c>
      <c r="B64" s="3" t="s">
        <v>281</v>
      </c>
      <c r="C64" s="3" t="s">
        <v>182</v>
      </c>
      <c r="D64" s="3" t="s">
        <v>183</v>
      </c>
      <c r="E64" s="34">
        <v>970</v>
      </c>
      <c r="F64" s="34">
        <v>107</v>
      </c>
    </row>
    <row r="65" spans="1:8" x14ac:dyDescent="0.25">
      <c r="A65" s="3" t="s">
        <v>282</v>
      </c>
      <c r="B65" s="3" t="s">
        <v>283</v>
      </c>
      <c r="C65" s="3" t="s">
        <v>168</v>
      </c>
      <c r="D65" s="3" t="s">
        <v>169</v>
      </c>
      <c r="E65" s="34">
        <v>424</v>
      </c>
      <c r="F65" s="34">
        <v>763</v>
      </c>
      <c r="G65" s="34">
        <v>23390</v>
      </c>
      <c r="H65" s="34">
        <v>280</v>
      </c>
    </row>
    <row r="66" spans="1:8" x14ac:dyDescent="0.25">
      <c r="A66" s="3" t="s">
        <v>284</v>
      </c>
      <c r="B66" s="3" t="s">
        <v>285</v>
      </c>
      <c r="C66" s="3" t="s">
        <v>270</v>
      </c>
      <c r="D66" s="3" t="s">
        <v>271</v>
      </c>
      <c r="E66" s="34">
        <v>589</v>
      </c>
      <c r="F66" s="34">
        <v>1323</v>
      </c>
      <c r="G66" s="34">
        <v>20060</v>
      </c>
      <c r="H66" s="34">
        <v>535</v>
      </c>
    </row>
    <row r="67" spans="1:8" x14ac:dyDescent="0.25">
      <c r="A67" s="3" t="s">
        <v>286</v>
      </c>
      <c r="B67" s="3" t="s">
        <v>287</v>
      </c>
      <c r="C67" s="3" t="s">
        <v>114</v>
      </c>
      <c r="D67" s="3" t="s">
        <v>115</v>
      </c>
      <c r="E67" s="34">
        <v>626</v>
      </c>
      <c r="F67" s="34">
        <v>247</v>
      </c>
      <c r="G67" s="34">
        <v>18800</v>
      </c>
      <c r="H67" s="34">
        <v>81</v>
      </c>
    </row>
    <row r="68" spans="1:8" x14ac:dyDescent="0.25">
      <c r="A68" s="3" t="s">
        <v>288</v>
      </c>
      <c r="B68" s="3" t="s">
        <v>289</v>
      </c>
      <c r="C68" s="3" t="s">
        <v>128</v>
      </c>
      <c r="D68" s="3" t="s">
        <v>129</v>
      </c>
      <c r="E68" s="34">
        <v>5641</v>
      </c>
      <c r="F68" s="34">
        <v>1666</v>
      </c>
      <c r="G68" s="34">
        <v>17480</v>
      </c>
      <c r="H68" s="34">
        <v>653</v>
      </c>
    </row>
    <row r="69" spans="1:8" x14ac:dyDescent="0.25">
      <c r="A69" s="3" t="s">
        <v>290</v>
      </c>
      <c r="B69" s="3" t="s">
        <v>291</v>
      </c>
      <c r="C69" s="3" t="s">
        <v>114</v>
      </c>
      <c r="D69" s="3" t="s">
        <v>115</v>
      </c>
      <c r="E69" s="34">
        <v>545</v>
      </c>
      <c r="F69" s="34">
        <v>207</v>
      </c>
      <c r="G69" s="34">
        <v>21450</v>
      </c>
      <c r="H69" s="34">
        <v>79</v>
      </c>
    </row>
    <row r="70" spans="1:8" x14ac:dyDescent="0.25">
      <c r="A70" s="3" t="s">
        <v>292</v>
      </c>
      <c r="B70" s="3" t="s">
        <v>293</v>
      </c>
      <c r="C70" s="3" t="s">
        <v>118</v>
      </c>
      <c r="D70" s="3" t="s">
        <v>119</v>
      </c>
      <c r="E70" s="34">
        <v>1400</v>
      </c>
      <c r="F70" s="34">
        <v>18717</v>
      </c>
      <c r="G70" s="34">
        <v>24370</v>
      </c>
      <c r="H70" s="34">
        <v>9219</v>
      </c>
    </row>
    <row r="71" spans="1:8" x14ac:dyDescent="0.25">
      <c r="A71" s="3" t="s">
        <v>294</v>
      </c>
      <c r="B71" s="3" t="s">
        <v>295</v>
      </c>
      <c r="C71" s="3" t="s">
        <v>132</v>
      </c>
      <c r="D71" s="3" t="s">
        <v>133</v>
      </c>
      <c r="E71" s="34">
        <v>589</v>
      </c>
      <c r="F71" s="34">
        <v>829</v>
      </c>
      <c r="G71" s="34">
        <v>21190</v>
      </c>
      <c r="H71" s="34">
        <v>343</v>
      </c>
    </row>
    <row r="72" spans="1:8" x14ac:dyDescent="0.25">
      <c r="A72" s="3" t="s">
        <v>296</v>
      </c>
      <c r="B72" s="3" t="s">
        <v>297</v>
      </c>
      <c r="C72" s="3" t="s">
        <v>172</v>
      </c>
      <c r="D72" s="3" t="s">
        <v>173</v>
      </c>
      <c r="E72" s="34">
        <v>608</v>
      </c>
      <c r="F72" s="34">
        <v>2457</v>
      </c>
      <c r="G72" s="34">
        <v>23330</v>
      </c>
      <c r="H72" s="34">
        <v>902</v>
      </c>
    </row>
    <row r="73" spans="1:8" x14ac:dyDescent="0.25">
      <c r="A73" s="3" t="s">
        <v>298</v>
      </c>
      <c r="B73" s="3" t="s">
        <v>299</v>
      </c>
      <c r="C73" s="3" t="s">
        <v>270</v>
      </c>
      <c r="D73" s="3" t="s">
        <v>271</v>
      </c>
      <c r="E73" s="34">
        <v>506</v>
      </c>
      <c r="F73" s="34">
        <v>537</v>
      </c>
      <c r="G73" s="34">
        <v>22520</v>
      </c>
      <c r="H73" s="34">
        <v>200</v>
      </c>
    </row>
    <row r="74" spans="1:8" x14ac:dyDescent="0.25">
      <c r="A74" s="3" t="s">
        <v>300</v>
      </c>
      <c r="B74" s="3" t="s">
        <v>301</v>
      </c>
      <c r="C74" s="3" t="s">
        <v>110</v>
      </c>
      <c r="D74" s="3" t="s">
        <v>111</v>
      </c>
      <c r="E74" s="34">
        <v>573</v>
      </c>
      <c r="F74" s="34">
        <v>366</v>
      </c>
      <c r="G74" s="34">
        <v>25900</v>
      </c>
      <c r="H74" s="34">
        <v>133</v>
      </c>
    </row>
    <row r="75" spans="1:8" x14ac:dyDescent="0.25">
      <c r="A75" s="3" t="s">
        <v>302</v>
      </c>
      <c r="B75" s="3" t="s">
        <v>303</v>
      </c>
      <c r="C75" s="3" t="s">
        <v>172</v>
      </c>
      <c r="D75" s="3" t="s">
        <v>173</v>
      </c>
      <c r="E75" s="34">
        <v>870</v>
      </c>
      <c r="F75" s="34">
        <v>6312</v>
      </c>
      <c r="G75" s="34">
        <v>23050</v>
      </c>
      <c r="H75" s="34">
        <v>2723</v>
      </c>
    </row>
    <row r="76" spans="1:8" x14ac:dyDescent="0.25">
      <c r="A76" s="3" t="s">
        <v>1235</v>
      </c>
      <c r="B76" s="3" t="s">
        <v>306</v>
      </c>
      <c r="C76" s="3" t="s">
        <v>132</v>
      </c>
      <c r="D76" s="3" t="s">
        <v>133</v>
      </c>
      <c r="E76" s="34">
        <v>790</v>
      </c>
      <c r="F76" s="34">
        <v>2860</v>
      </c>
      <c r="G76" s="34">
        <v>17600</v>
      </c>
      <c r="H76" s="34">
        <v>1188</v>
      </c>
    </row>
    <row r="77" spans="1:8" x14ac:dyDescent="0.25">
      <c r="A77" s="3" t="s">
        <v>304</v>
      </c>
      <c r="B77" s="3" t="s">
        <v>305</v>
      </c>
      <c r="C77" s="3" t="s">
        <v>152</v>
      </c>
      <c r="D77" s="3" t="s">
        <v>153</v>
      </c>
      <c r="E77" s="34">
        <v>537</v>
      </c>
      <c r="F77" s="34">
        <v>1297</v>
      </c>
      <c r="G77" s="34">
        <v>22530</v>
      </c>
      <c r="H77" s="34">
        <v>546</v>
      </c>
    </row>
    <row r="78" spans="1:8" x14ac:dyDescent="0.25">
      <c r="A78" s="3" t="s">
        <v>307</v>
      </c>
      <c r="B78" s="3" t="s">
        <v>308</v>
      </c>
      <c r="C78" s="3" t="s">
        <v>262</v>
      </c>
      <c r="D78" s="3" t="s">
        <v>263</v>
      </c>
      <c r="E78" s="34">
        <v>712</v>
      </c>
      <c r="F78" s="34">
        <v>1024</v>
      </c>
      <c r="G78" s="34">
        <v>25900</v>
      </c>
      <c r="H78" s="34">
        <v>420</v>
      </c>
    </row>
    <row r="79" spans="1:8" x14ac:dyDescent="0.25">
      <c r="A79" s="3" t="s">
        <v>309</v>
      </c>
      <c r="B79" s="3" t="s">
        <v>310</v>
      </c>
      <c r="C79" s="3" t="s">
        <v>198</v>
      </c>
      <c r="D79" s="3" t="s">
        <v>199</v>
      </c>
      <c r="E79" s="34">
        <v>697</v>
      </c>
      <c r="F79" s="34">
        <v>1719</v>
      </c>
      <c r="G79" s="34">
        <v>24160</v>
      </c>
      <c r="H79" s="34">
        <v>650</v>
      </c>
    </row>
    <row r="80" spans="1:8" x14ac:dyDescent="0.25">
      <c r="A80" s="3" t="s">
        <v>311</v>
      </c>
      <c r="B80" s="3" t="s">
        <v>312</v>
      </c>
      <c r="C80" s="3" t="s">
        <v>198</v>
      </c>
      <c r="D80" s="3" t="s">
        <v>199</v>
      </c>
      <c r="E80" s="34">
        <v>847</v>
      </c>
      <c r="F80" s="34">
        <v>3078</v>
      </c>
      <c r="G80" s="34">
        <v>26960</v>
      </c>
      <c r="H80" s="34">
        <v>1178</v>
      </c>
    </row>
    <row r="81" spans="1:8" x14ac:dyDescent="0.25">
      <c r="A81" s="3" t="s">
        <v>313</v>
      </c>
      <c r="B81" s="3" t="s">
        <v>314</v>
      </c>
      <c r="C81" s="3" t="s">
        <v>188</v>
      </c>
      <c r="D81" s="3" t="s">
        <v>189</v>
      </c>
      <c r="E81" s="34">
        <v>503</v>
      </c>
      <c r="F81" s="34">
        <v>372</v>
      </c>
      <c r="G81" s="34">
        <v>21170</v>
      </c>
      <c r="H81" s="34">
        <v>131</v>
      </c>
    </row>
    <row r="82" spans="1:8" x14ac:dyDescent="0.25">
      <c r="A82" s="3" t="s">
        <v>315</v>
      </c>
      <c r="B82" s="3" t="s">
        <v>316</v>
      </c>
      <c r="C82" s="3" t="s">
        <v>114</v>
      </c>
      <c r="D82" s="3" t="s">
        <v>115</v>
      </c>
      <c r="E82" s="34">
        <v>578</v>
      </c>
      <c r="F82" s="34">
        <v>436</v>
      </c>
      <c r="G82" s="34">
        <v>19130</v>
      </c>
      <c r="H82" s="34">
        <v>184</v>
      </c>
    </row>
    <row r="83" spans="1:8" x14ac:dyDescent="0.25">
      <c r="A83" s="3" t="s">
        <v>317</v>
      </c>
      <c r="B83" s="3" t="s">
        <v>318</v>
      </c>
      <c r="C83" s="3" t="s">
        <v>110</v>
      </c>
      <c r="D83" s="3" t="s">
        <v>111</v>
      </c>
      <c r="E83" s="34">
        <v>637</v>
      </c>
      <c r="F83" s="34">
        <v>612</v>
      </c>
      <c r="G83" s="34">
        <v>18530</v>
      </c>
      <c r="H83" s="34">
        <v>248</v>
      </c>
    </row>
    <row r="84" spans="1:8" x14ac:dyDescent="0.25">
      <c r="A84" s="3" t="s">
        <v>319</v>
      </c>
      <c r="B84" s="3" t="s">
        <v>320</v>
      </c>
      <c r="C84" s="3" t="s">
        <v>204</v>
      </c>
      <c r="D84" s="3" t="s">
        <v>205</v>
      </c>
      <c r="E84" s="34">
        <v>501</v>
      </c>
      <c r="F84" s="34">
        <v>535</v>
      </c>
      <c r="G84" s="34">
        <v>19380</v>
      </c>
      <c r="H84" s="34">
        <v>209</v>
      </c>
    </row>
    <row r="85" spans="1:8" x14ac:dyDescent="0.25">
      <c r="A85" s="3" t="s">
        <v>321</v>
      </c>
      <c r="B85" s="3" t="s">
        <v>322</v>
      </c>
      <c r="C85" s="3" t="s">
        <v>323</v>
      </c>
      <c r="D85" s="3" t="s">
        <v>324</v>
      </c>
      <c r="E85" s="34">
        <v>1571</v>
      </c>
      <c r="F85" s="34">
        <v>5986</v>
      </c>
      <c r="G85" s="34">
        <v>25560</v>
      </c>
      <c r="H85" s="34">
        <v>2635</v>
      </c>
    </row>
    <row r="86" spans="1:8" x14ac:dyDescent="0.25">
      <c r="A86" s="3" t="s">
        <v>325</v>
      </c>
      <c r="B86" s="3" t="s">
        <v>326</v>
      </c>
      <c r="C86" s="3" t="s">
        <v>188</v>
      </c>
      <c r="D86" s="3" t="s">
        <v>189</v>
      </c>
      <c r="E86" s="34">
        <v>643</v>
      </c>
      <c r="F86" s="34">
        <v>772</v>
      </c>
      <c r="G86" s="34">
        <v>23280</v>
      </c>
      <c r="H86" s="34">
        <v>294</v>
      </c>
    </row>
    <row r="87" spans="1:8" x14ac:dyDescent="0.25">
      <c r="A87" s="3" t="s">
        <v>327</v>
      </c>
      <c r="B87" s="3" t="s">
        <v>328</v>
      </c>
      <c r="C87" s="3" t="s">
        <v>162</v>
      </c>
      <c r="D87" s="3" t="s">
        <v>163</v>
      </c>
      <c r="E87" s="34">
        <v>610</v>
      </c>
      <c r="F87" s="34">
        <v>246</v>
      </c>
      <c r="G87" s="34">
        <v>19030</v>
      </c>
      <c r="H87" s="34">
        <v>93</v>
      </c>
    </row>
    <row r="88" spans="1:8" x14ac:dyDescent="0.25">
      <c r="A88" s="3" t="s">
        <v>329</v>
      </c>
      <c r="B88" s="3" t="s">
        <v>330</v>
      </c>
      <c r="C88" s="3" t="s">
        <v>156</v>
      </c>
      <c r="D88" s="3" t="s">
        <v>157</v>
      </c>
      <c r="E88" s="34">
        <v>748</v>
      </c>
      <c r="F88" s="34">
        <v>1422</v>
      </c>
      <c r="G88" s="34">
        <v>18480</v>
      </c>
      <c r="H88" s="34">
        <v>647</v>
      </c>
    </row>
    <row r="89" spans="1:8" x14ac:dyDescent="0.25">
      <c r="A89" s="3" t="s">
        <v>331</v>
      </c>
      <c r="B89" s="3" t="s">
        <v>332</v>
      </c>
      <c r="C89" s="3" t="s">
        <v>118</v>
      </c>
      <c r="D89" s="3" t="s">
        <v>119</v>
      </c>
      <c r="E89" s="34">
        <v>1386</v>
      </c>
      <c r="F89" s="34">
        <v>8269</v>
      </c>
      <c r="G89" s="34">
        <v>21880</v>
      </c>
      <c r="H89" s="34">
        <v>3410</v>
      </c>
    </row>
    <row r="90" spans="1:8" x14ac:dyDescent="0.25">
      <c r="A90" s="3" t="s">
        <v>333</v>
      </c>
      <c r="B90" s="3" t="s">
        <v>334</v>
      </c>
      <c r="C90" s="3" t="s">
        <v>335</v>
      </c>
      <c r="D90" s="3" t="s">
        <v>336</v>
      </c>
      <c r="E90" s="34">
        <v>936</v>
      </c>
      <c r="F90" s="34">
        <v>5078</v>
      </c>
      <c r="G90" s="34">
        <v>22520</v>
      </c>
      <c r="H90" s="34">
        <v>1314</v>
      </c>
    </row>
    <row r="91" spans="1:8" x14ac:dyDescent="0.25">
      <c r="A91" s="3" t="s">
        <v>337</v>
      </c>
      <c r="B91" s="3" t="s">
        <v>338</v>
      </c>
      <c r="C91" s="3" t="s">
        <v>132</v>
      </c>
      <c r="D91" s="3" t="s">
        <v>133</v>
      </c>
      <c r="E91" s="34">
        <v>548</v>
      </c>
      <c r="F91" s="34">
        <v>513</v>
      </c>
      <c r="G91" s="34">
        <v>20970</v>
      </c>
      <c r="H91" s="34">
        <v>204</v>
      </c>
    </row>
    <row r="92" spans="1:8" x14ac:dyDescent="0.25">
      <c r="A92" s="3" t="s">
        <v>339</v>
      </c>
      <c r="B92" s="3" t="s">
        <v>340</v>
      </c>
      <c r="C92" s="3" t="s">
        <v>262</v>
      </c>
      <c r="D92" s="3" t="s">
        <v>263</v>
      </c>
      <c r="E92" s="34">
        <v>880</v>
      </c>
      <c r="F92" s="34">
        <v>4043</v>
      </c>
      <c r="G92" s="34">
        <v>27440</v>
      </c>
      <c r="H92" s="34">
        <v>1628</v>
      </c>
    </row>
    <row r="93" spans="1:8" x14ac:dyDescent="0.25">
      <c r="A93" s="3" t="s">
        <v>341</v>
      </c>
      <c r="B93" s="3" t="s">
        <v>342</v>
      </c>
      <c r="C93" s="3" t="s">
        <v>204</v>
      </c>
      <c r="D93" s="3" t="s">
        <v>205</v>
      </c>
      <c r="E93" s="34">
        <v>919</v>
      </c>
      <c r="F93" s="34">
        <v>1237</v>
      </c>
      <c r="G93" s="34">
        <v>21240</v>
      </c>
      <c r="H93" s="34">
        <v>539</v>
      </c>
    </row>
    <row r="94" spans="1:8" x14ac:dyDescent="0.25">
      <c r="A94" s="3" t="s">
        <v>343</v>
      </c>
      <c r="B94" s="3" t="s">
        <v>344</v>
      </c>
      <c r="C94" s="3" t="s">
        <v>128</v>
      </c>
      <c r="D94" s="3" t="s">
        <v>129</v>
      </c>
      <c r="E94" s="34">
        <v>1276</v>
      </c>
      <c r="F94" s="34">
        <v>1288</v>
      </c>
      <c r="G94" s="34">
        <v>18780</v>
      </c>
      <c r="H94" s="34">
        <v>515</v>
      </c>
    </row>
    <row r="95" spans="1:8" x14ac:dyDescent="0.25">
      <c r="A95" s="3" t="s">
        <v>345</v>
      </c>
      <c r="B95" s="3" t="s">
        <v>346</v>
      </c>
      <c r="C95" s="3" t="s">
        <v>114</v>
      </c>
      <c r="D95" s="3" t="s">
        <v>115</v>
      </c>
      <c r="E95" s="34">
        <v>631</v>
      </c>
      <c r="F95" s="34">
        <v>402</v>
      </c>
      <c r="G95" s="34">
        <v>18490</v>
      </c>
      <c r="H95" s="34">
        <v>174</v>
      </c>
    </row>
    <row r="96" spans="1:8" x14ac:dyDescent="0.25">
      <c r="A96" s="3" t="s">
        <v>347</v>
      </c>
      <c r="B96" s="3" t="s">
        <v>348</v>
      </c>
      <c r="C96" s="3" t="s">
        <v>178</v>
      </c>
      <c r="D96" s="3" t="s">
        <v>179</v>
      </c>
      <c r="E96" s="34">
        <v>564</v>
      </c>
      <c r="F96" s="34">
        <v>65</v>
      </c>
    </row>
    <row r="97" spans="1:8" x14ac:dyDescent="0.25">
      <c r="A97" s="3" t="s">
        <v>349</v>
      </c>
      <c r="B97" s="3" t="s">
        <v>350</v>
      </c>
      <c r="C97" s="3" t="s">
        <v>168</v>
      </c>
      <c r="D97" s="3" t="s">
        <v>169</v>
      </c>
      <c r="E97" s="34">
        <v>719</v>
      </c>
      <c r="F97" s="34">
        <v>4906</v>
      </c>
      <c r="G97" s="34">
        <v>21540</v>
      </c>
      <c r="H97" s="34">
        <v>2037</v>
      </c>
    </row>
    <row r="98" spans="1:8" x14ac:dyDescent="0.25">
      <c r="A98" s="3" t="s">
        <v>351</v>
      </c>
      <c r="B98" s="3" t="s">
        <v>352</v>
      </c>
      <c r="C98" s="3" t="s">
        <v>178</v>
      </c>
      <c r="D98" s="3" t="s">
        <v>179</v>
      </c>
      <c r="E98" s="34">
        <v>574</v>
      </c>
      <c r="F98" s="34">
        <v>238</v>
      </c>
      <c r="G98" s="34">
        <v>20140</v>
      </c>
      <c r="H98" s="34">
        <v>75</v>
      </c>
    </row>
    <row r="99" spans="1:8" x14ac:dyDescent="0.25">
      <c r="A99" s="3" t="s">
        <v>353</v>
      </c>
      <c r="B99" s="3" t="s">
        <v>354</v>
      </c>
      <c r="C99" s="3" t="s">
        <v>182</v>
      </c>
      <c r="D99" s="3" t="s">
        <v>183</v>
      </c>
      <c r="E99" s="34">
        <v>661</v>
      </c>
      <c r="F99" s="34">
        <v>1501</v>
      </c>
      <c r="G99" s="34">
        <v>19670</v>
      </c>
      <c r="H99" s="34">
        <v>606</v>
      </c>
    </row>
    <row r="100" spans="1:8" x14ac:dyDescent="0.25">
      <c r="A100" s="3" t="s">
        <v>355</v>
      </c>
      <c r="B100" s="3" t="s">
        <v>356</v>
      </c>
      <c r="C100" s="3" t="s">
        <v>270</v>
      </c>
      <c r="D100" s="3" t="s">
        <v>271</v>
      </c>
      <c r="E100" s="34">
        <v>738</v>
      </c>
      <c r="F100" s="34">
        <v>3291</v>
      </c>
      <c r="G100" s="34">
        <v>12680</v>
      </c>
      <c r="H100" s="34">
        <v>1538</v>
      </c>
    </row>
    <row r="101" spans="1:8" x14ac:dyDescent="0.25">
      <c r="A101" s="3" t="s">
        <v>357</v>
      </c>
      <c r="B101" s="3" t="s">
        <v>358</v>
      </c>
      <c r="C101" s="3" t="s">
        <v>172</v>
      </c>
      <c r="D101" s="3" t="s">
        <v>173</v>
      </c>
      <c r="E101" s="34">
        <v>675</v>
      </c>
      <c r="F101" s="34">
        <v>2422</v>
      </c>
      <c r="G101" s="34">
        <v>23450</v>
      </c>
      <c r="H101" s="34">
        <v>965</v>
      </c>
    </row>
    <row r="102" spans="1:8" x14ac:dyDescent="0.25">
      <c r="A102" s="3" t="s">
        <v>359</v>
      </c>
      <c r="B102" s="3" t="s">
        <v>360</v>
      </c>
      <c r="C102" s="3" t="s">
        <v>114</v>
      </c>
      <c r="D102" s="3" t="s">
        <v>115</v>
      </c>
      <c r="E102" s="34">
        <v>626</v>
      </c>
      <c r="F102" s="34">
        <v>1181</v>
      </c>
      <c r="G102" s="34">
        <v>18990</v>
      </c>
      <c r="H102" s="34">
        <v>480</v>
      </c>
    </row>
    <row r="103" spans="1:8" x14ac:dyDescent="0.25">
      <c r="A103" s="3" t="s">
        <v>361</v>
      </c>
      <c r="B103" s="3" t="s">
        <v>362</v>
      </c>
      <c r="C103" s="3" t="s">
        <v>178</v>
      </c>
      <c r="D103" s="3" t="s">
        <v>179</v>
      </c>
      <c r="E103" s="34">
        <v>613</v>
      </c>
      <c r="F103" s="34">
        <v>159</v>
      </c>
      <c r="G103" s="34">
        <v>19760</v>
      </c>
      <c r="H103" s="34">
        <v>65</v>
      </c>
    </row>
    <row r="104" spans="1:8" x14ac:dyDescent="0.25">
      <c r="A104" s="3" t="s">
        <v>363</v>
      </c>
      <c r="B104" s="3" t="s">
        <v>364</v>
      </c>
      <c r="C104" s="3" t="s">
        <v>156</v>
      </c>
      <c r="D104" s="3" t="s">
        <v>157</v>
      </c>
      <c r="E104" s="34">
        <v>567</v>
      </c>
      <c r="F104" s="34">
        <v>170</v>
      </c>
      <c r="G104" s="34">
        <v>18500</v>
      </c>
      <c r="H104" s="34">
        <v>63</v>
      </c>
    </row>
    <row r="105" spans="1:8" x14ac:dyDescent="0.25">
      <c r="A105" s="3" t="s">
        <v>365</v>
      </c>
      <c r="B105" s="3" t="s">
        <v>366</v>
      </c>
      <c r="C105" s="3" t="s">
        <v>367</v>
      </c>
      <c r="D105" s="3" t="s">
        <v>368</v>
      </c>
      <c r="E105" s="34">
        <v>515</v>
      </c>
      <c r="F105" s="34">
        <v>2184</v>
      </c>
      <c r="G105" s="34">
        <v>18540</v>
      </c>
      <c r="H105" s="34">
        <v>936</v>
      </c>
    </row>
    <row r="106" spans="1:8" x14ac:dyDescent="0.25">
      <c r="A106" s="3" t="s">
        <v>369</v>
      </c>
      <c r="B106" s="3" t="s">
        <v>370</v>
      </c>
      <c r="C106" s="3" t="s">
        <v>182</v>
      </c>
      <c r="D106" s="3" t="s">
        <v>183</v>
      </c>
      <c r="E106" s="34">
        <v>669</v>
      </c>
      <c r="F106" s="34">
        <v>276</v>
      </c>
      <c r="G106" s="34">
        <v>20480</v>
      </c>
      <c r="H106" s="34">
        <v>121</v>
      </c>
    </row>
    <row r="107" spans="1:8" x14ac:dyDescent="0.25">
      <c r="A107" s="3" t="s">
        <v>371</v>
      </c>
      <c r="B107" s="3" t="s">
        <v>372</v>
      </c>
      <c r="C107" s="3" t="s">
        <v>156</v>
      </c>
      <c r="D107" s="3" t="s">
        <v>157</v>
      </c>
      <c r="E107" s="34">
        <v>627</v>
      </c>
      <c r="F107" s="34">
        <v>431</v>
      </c>
      <c r="G107" s="34">
        <v>20270</v>
      </c>
      <c r="H107" s="34">
        <v>166</v>
      </c>
    </row>
    <row r="108" spans="1:8" x14ac:dyDescent="0.25">
      <c r="A108" s="3" t="s">
        <v>373</v>
      </c>
      <c r="B108" s="3" t="s">
        <v>374</v>
      </c>
      <c r="C108" s="3" t="s">
        <v>178</v>
      </c>
      <c r="D108" s="3" t="s">
        <v>179</v>
      </c>
      <c r="E108" s="34">
        <v>592</v>
      </c>
      <c r="F108" s="34">
        <v>255</v>
      </c>
      <c r="G108" s="34">
        <v>18440</v>
      </c>
      <c r="H108" s="34">
        <v>98</v>
      </c>
    </row>
    <row r="109" spans="1:8" x14ac:dyDescent="0.25">
      <c r="A109" s="3" t="s">
        <v>375</v>
      </c>
      <c r="B109" s="3" t="s">
        <v>376</v>
      </c>
      <c r="C109" s="3" t="s">
        <v>198</v>
      </c>
      <c r="D109" s="3" t="s">
        <v>199</v>
      </c>
      <c r="E109" s="34">
        <v>915</v>
      </c>
      <c r="F109" s="34">
        <v>2043</v>
      </c>
      <c r="G109" s="34">
        <v>28400</v>
      </c>
      <c r="H109" s="34">
        <v>864</v>
      </c>
    </row>
    <row r="110" spans="1:8" x14ac:dyDescent="0.25">
      <c r="A110" s="3" t="s">
        <v>377</v>
      </c>
      <c r="B110" s="3" t="s">
        <v>378</v>
      </c>
      <c r="C110" s="3" t="s">
        <v>118</v>
      </c>
      <c r="D110" s="3" t="s">
        <v>119</v>
      </c>
      <c r="E110" s="34">
        <v>1331</v>
      </c>
      <c r="F110" s="34">
        <v>25622</v>
      </c>
      <c r="G110" s="34">
        <v>16380</v>
      </c>
      <c r="H110" s="34">
        <v>11671</v>
      </c>
    </row>
    <row r="111" spans="1:8" x14ac:dyDescent="0.25">
      <c r="A111" s="3" t="s">
        <v>379</v>
      </c>
      <c r="B111" s="3" t="s">
        <v>380</v>
      </c>
      <c r="C111" s="3" t="s">
        <v>132</v>
      </c>
      <c r="D111" s="3" t="s">
        <v>133</v>
      </c>
      <c r="E111" s="34">
        <v>608</v>
      </c>
      <c r="F111" s="34">
        <v>2153</v>
      </c>
      <c r="G111" s="34">
        <v>21690</v>
      </c>
      <c r="H111" s="34">
        <v>856</v>
      </c>
    </row>
    <row r="112" spans="1:8" x14ac:dyDescent="0.25">
      <c r="A112" s="3" t="s">
        <v>381</v>
      </c>
      <c r="B112" s="3" t="s">
        <v>382</v>
      </c>
      <c r="C112" s="3" t="s">
        <v>178</v>
      </c>
      <c r="D112" s="3" t="s">
        <v>179</v>
      </c>
      <c r="E112" s="34">
        <v>475</v>
      </c>
      <c r="F112" s="34">
        <v>196</v>
      </c>
      <c r="G112" s="34">
        <v>18520</v>
      </c>
      <c r="H112" s="34">
        <v>82</v>
      </c>
    </row>
    <row r="113" spans="1:8" x14ac:dyDescent="0.25">
      <c r="A113" s="3" t="s">
        <v>383</v>
      </c>
      <c r="B113" s="3" t="s">
        <v>384</v>
      </c>
      <c r="C113" s="3" t="s">
        <v>323</v>
      </c>
      <c r="D113" s="3" t="s">
        <v>324</v>
      </c>
      <c r="E113" s="34">
        <v>1535</v>
      </c>
      <c r="F113" s="34">
        <v>17281</v>
      </c>
      <c r="G113" s="34">
        <v>28640</v>
      </c>
      <c r="H113" s="34">
        <v>7336</v>
      </c>
    </row>
    <row r="114" spans="1:8" x14ac:dyDescent="0.25">
      <c r="A114" s="3" t="s">
        <v>385</v>
      </c>
      <c r="B114" s="3" t="s">
        <v>386</v>
      </c>
      <c r="C114" s="3" t="s">
        <v>367</v>
      </c>
      <c r="D114" s="3" t="s">
        <v>368</v>
      </c>
      <c r="E114" s="34">
        <v>541</v>
      </c>
      <c r="F114" s="34">
        <v>2663</v>
      </c>
      <c r="G114" s="34">
        <v>20900</v>
      </c>
      <c r="H114" s="34">
        <v>980</v>
      </c>
    </row>
    <row r="115" spans="1:8" x14ac:dyDescent="0.25">
      <c r="A115" s="3" t="s">
        <v>387</v>
      </c>
      <c r="B115" s="3" t="s">
        <v>388</v>
      </c>
      <c r="C115" s="3" t="s">
        <v>110</v>
      </c>
      <c r="D115" s="3" t="s">
        <v>111</v>
      </c>
      <c r="E115" s="34">
        <v>562</v>
      </c>
      <c r="F115" s="34">
        <v>764</v>
      </c>
      <c r="G115" s="34">
        <v>20450</v>
      </c>
      <c r="H115" s="34">
        <v>290</v>
      </c>
    </row>
    <row r="116" spans="1:8" x14ac:dyDescent="0.25">
      <c r="A116" s="3" t="s">
        <v>389</v>
      </c>
      <c r="B116" s="3" t="s">
        <v>390</v>
      </c>
      <c r="C116" s="3" t="s">
        <v>212</v>
      </c>
      <c r="D116" s="3" t="s">
        <v>213</v>
      </c>
      <c r="E116" s="34">
        <v>644</v>
      </c>
      <c r="F116" s="34">
        <v>2247</v>
      </c>
      <c r="G116" s="34">
        <v>21210</v>
      </c>
      <c r="H116" s="34">
        <v>894</v>
      </c>
    </row>
    <row r="117" spans="1:8" x14ac:dyDescent="0.25">
      <c r="A117" s="3" t="s">
        <v>391</v>
      </c>
      <c r="B117" s="3" t="s">
        <v>392</v>
      </c>
      <c r="C117" s="3" t="s">
        <v>367</v>
      </c>
      <c r="D117" s="3" t="s">
        <v>368</v>
      </c>
      <c r="E117" s="34">
        <v>513</v>
      </c>
      <c r="F117" s="34">
        <v>897</v>
      </c>
      <c r="G117" s="34">
        <v>20260</v>
      </c>
      <c r="H117" s="34">
        <v>324</v>
      </c>
    </row>
    <row r="118" spans="1:8" x14ac:dyDescent="0.25">
      <c r="A118" s="3" t="s">
        <v>393</v>
      </c>
      <c r="B118" s="3" t="s">
        <v>394</v>
      </c>
      <c r="C118" s="3" t="s">
        <v>212</v>
      </c>
      <c r="D118" s="3" t="s">
        <v>213</v>
      </c>
      <c r="E118" s="34">
        <v>656</v>
      </c>
      <c r="F118" s="34">
        <v>764</v>
      </c>
      <c r="G118" s="34">
        <v>19230</v>
      </c>
      <c r="H118" s="34">
        <v>273</v>
      </c>
    </row>
    <row r="119" spans="1:8" x14ac:dyDescent="0.25">
      <c r="A119" s="3" t="s">
        <v>395</v>
      </c>
      <c r="B119" s="3" t="s">
        <v>396</v>
      </c>
      <c r="C119" s="3" t="s">
        <v>270</v>
      </c>
      <c r="D119" s="3" t="s">
        <v>271</v>
      </c>
      <c r="E119" s="34">
        <v>401</v>
      </c>
      <c r="F119" s="34">
        <v>236</v>
      </c>
      <c r="G119" s="34">
        <v>17110</v>
      </c>
      <c r="H119" s="34">
        <v>93</v>
      </c>
    </row>
    <row r="120" spans="1:8" x14ac:dyDescent="0.25">
      <c r="A120" s="3" t="s">
        <v>397</v>
      </c>
      <c r="B120" s="3" t="s">
        <v>398</v>
      </c>
      <c r="C120" s="3" t="s">
        <v>178</v>
      </c>
      <c r="D120" s="3" t="s">
        <v>179</v>
      </c>
      <c r="E120" s="34">
        <v>553</v>
      </c>
      <c r="F120" s="34">
        <v>167</v>
      </c>
      <c r="G120" s="34">
        <v>17770</v>
      </c>
      <c r="H120" s="34">
        <v>68</v>
      </c>
    </row>
    <row r="121" spans="1:8" x14ac:dyDescent="0.25">
      <c r="A121" s="3" t="s">
        <v>399</v>
      </c>
      <c r="B121" s="3" t="s">
        <v>400</v>
      </c>
      <c r="C121" s="3" t="s">
        <v>182</v>
      </c>
      <c r="D121" s="3" t="s">
        <v>183</v>
      </c>
      <c r="E121" s="34">
        <v>568</v>
      </c>
      <c r="F121" s="34">
        <v>1076</v>
      </c>
      <c r="G121" s="34">
        <v>23270</v>
      </c>
      <c r="H121" s="34">
        <v>427</v>
      </c>
    </row>
    <row r="122" spans="1:8" x14ac:dyDescent="0.25">
      <c r="A122" s="3" t="s">
        <v>401</v>
      </c>
      <c r="B122" s="3" t="s">
        <v>402</v>
      </c>
      <c r="C122" s="3" t="s">
        <v>178</v>
      </c>
      <c r="D122" s="3" t="s">
        <v>179</v>
      </c>
      <c r="E122" s="34">
        <v>539</v>
      </c>
      <c r="F122" s="34">
        <v>216</v>
      </c>
      <c r="G122" s="34">
        <v>19590</v>
      </c>
      <c r="H122" s="34">
        <v>89</v>
      </c>
    </row>
    <row r="123" spans="1:8" x14ac:dyDescent="0.25">
      <c r="A123" s="3" t="s">
        <v>403</v>
      </c>
      <c r="B123" s="3" t="s">
        <v>404</v>
      </c>
      <c r="C123" s="3" t="s">
        <v>204</v>
      </c>
      <c r="D123" s="3" t="s">
        <v>205</v>
      </c>
      <c r="E123" s="34">
        <v>496</v>
      </c>
      <c r="F123" s="34">
        <v>561</v>
      </c>
      <c r="G123" s="34">
        <v>21410</v>
      </c>
      <c r="H123" s="34">
        <v>212</v>
      </c>
    </row>
    <row r="124" spans="1:8" x14ac:dyDescent="0.25">
      <c r="A124" s="3" t="s">
        <v>405</v>
      </c>
      <c r="B124" s="3" t="s">
        <v>406</v>
      </c>
      <c r="C124" s="3" t="s">
        <v>270</v>
      </c>
      <c r="D124" s="3" t="s">
        <v>271</v>
      </c>
      <c r="E124" s="34">
        <v>902</v>
      </c>
      <c r="F124" s="34">
        <v>76</v>
      </c>
    </row>
    <row r="125" spans="1:8" x14ac:dyDescent="0.25">
      <c r="A125" s="3" t="s">
        <v>407</v>
      </c>
      <c r="B125" s="3" t="s">
        <v>408</v>
      </c>
      <c r="C125" s="3" t="s">
        <v>212</v>
      </c>
      <c r="D125" s="3" t="s">
        <v>213</v>
      </c>
      <c r="E125" s="34">
        <v>603</v>
      </c>
      <c r="F125" s="34">
        <v>300</v>
      </c>
      <c r="G125" s="34">
        <v>19000</v>
      </c>
      <c r="H125" s="34">
        <v>117</v>
      </c>
    </row>
    <row r="126" spans="1:8" x14ac:dyDescent="0.25">
      <c r="A126" s="3" t="s">
        <v>409</v>
      </c>
      <c r="B126" s="3" t="s">
        <v>410</v>
      </c>
      <c r="C126" s="3" t="s">
        <v>178</v>
      </c>
      <c r="D126" s="3" t="s">
        <v>179</v>
      </c>
      <c r="E126" s="34">
        <v>380</v>
      </c>
      <c r="F126" s="34">
        <v>129</v>
      </c>
      <c r="G126" s="34">
        <v>22560</v>
      </c>
      <c r="H126" s="34">
        <v>50</v>
      </c>
    </row>
    <row r="127" spans="1:8" x14ac:dyDescent="0.25">
      <c r="A127" s="3" t="s">
        <v>411</v>
      </c>
      <c r="B127" s="3" t="s">
        <v>412</v>
      </c>
      <c r="C127" s="3" t="s">
        <v>178</v>
      </c>
      <c r="D127" s="3" t="s">
        <v>179</v>
      </c>
      <c r="E127" s="34">
        <v>527</v>
      </c>
      <c r="F127" s="34">
        <v>301</v>
      </c>
      <c r="G127" s="34">
        <v>18950</v>
      </c>
      <c r="H127" s="34">
        <v>107</v>
      </c>
    </row>
    <row r="128" spans="1:8" x14ac:dyDescent="0.25">
      <c r="A128" s="3" t="s">
        <v>413</v>
      </c>
      <c r="B128" s="3" t="s">
        <v>414</v>
      </c>
      <c r="C128" s="3" t="s">
        <v>156</v>
      </c>
      <c r="D128" s="3" t="s">
        <v>157</v>
      </c>
      <c r="E128" s="34">
        <v>669</v>
      </c>
      <c r="F128" s="34">
        <v>230</v>
      </c>
      <c r="G128" s="34">
        <v>18950</v>
      </c>
      <c r="H128" s="34">
        <v>98</v>
      </c>
    </row>
    <row r="129" spans="1:8" x14ac:dyDescent="0.25">
      <c r="A129" s="3" t="s">
        <v>415</v>
      </c>
      <c r="B129" s="3" t="s">
        <v>416</v>
      </c>
      <c r="C129" s="3" t="s">
        <v>110</v>
      </c>
      <c r="D129" s="3" t="s">
        <v>111</v>
      </c>
      <c r="E129" s="34">
        <v>833</v>
      </c>
      <c r="F129" s="34">
        <v>8801</v>
      </c>
      <c r="G129" s="34">
        <v>18460</v>
      </c>
      <c r="H129" s="34">
        <v>3947</v>
      </c>
    </row>
    <row r="130" spans="1:8" x14ac:dyDescent="0.25">
      <c r="A130" s="3" t="s">
        <v>417</v>
      </c>
      <c r="B130" s="3" t="s">
        <v>418</v>
      </c>
      <c r="C130" s="3" t="s">
        <v>178</v>
      </c>
      <c r="D130" s="3" t="s">
        <v>179</v>
      </c>
      <c r="E130" s="34">
        <v>514</v>
      </c>
      <c r="F130" s="34">
        <v>111</v>
      </c>
    </row>
    <row r="131" spans="1:8" x14ac:dyDescent="0.25">
      <c r="A131" s="3" t="s">
        <v>419</v>
      </c>
      <c r="B131" s="3" t="s">
        <v>420</v>
      </c>
      <c r="C131" s="3" t="s">
        <v>188</v>
      </c>
      <c r="D131" s="3" t="s">
        <v>189</v>
      </c>
      <c r="E131" s="34">
        <v>653</v>
      </c>
      <c r="F131" s="34">
        <v>4887</v>
      </c>
      <c r="G131" s="34">
        <v>20610</v>
      </c>
      <c r="H131" s="34">
        <v>2226</v>
      </c>
    </row>
    <row r="132" spans="1:8" x14ac:dyDescent="0.25">
      <c r="A132" s="3" t="s">
        <v>421</v>
      </c>
      <c r="B132" s="3" t="s">
        <v>422</v>
      </c>
      <c r="C132" s="3" t="s">
        <v>262</v>
      </c>
      <c r="D132" s="3" t="s">
        <v>263</v>
      </c>
      <c r="E132" s="34">
        <v>787</v>
      </c>
      <c r="F132" s="34">
        <v>677</v>
      </c>
      <c r="G132" s="34">
        <v>24210</v>
      </c>
      <c r="H132" s="34">
        <v>264</v>
      </c>
    </row>
    <row r="133" spans="1:8" x14ac:dyDescent="0.25">
      <c r="A133" s="3" t="s">
        <v>423</v>
      </c>
      <c r="B133" s="3" t="s">
        <v>424</v>
      </c>
      <c r="C133" s="3" t="s">
        <v>367</v>
      </c>
      <c r="D133" s="3" t="s">
        <v>368</v>
      </c>
      <c r="E133" s="34">
        <v>819</v>
      </c>
      <c r="F133" s="34">
        <v>1600</v>
      </c>
      <c r="G133" s="34">
        <v>20470</v>
      </c>
      <c r="H133" s="34">
        <v>633</v>
      </c>
    </row>
    <row r="134" spans="1:8" x14ac:dyDescent="0.25">
      <c r="A134" s="3" t="s">
        <v>425</v>
      </c>
      <c r="B134" s="3" t="s">
        <v>426</v>
      </c>
      <c r="C134" s="3" t="s">
        <v>278</v>
      </c>
      <c r="D134" s="3" t="s">
        <v>279</v>
      </c>
      <c r="E134" s="34">
        <v>723</v>
      </c>
      <c r="F134" s="34">
        <v>2522</v>
      </c>
      <c r="G134" s="34">
        <v>21420</v>
      </c>
      <c r="H134" s="34">
        <v>1048</v>
      </c>
    </row>
    <row r="135" spans="1:8" x14ac:dyDescent="0.25">
      <c r="A135" s="3" t="s">
        <v>427</v>
      </c>
      <c r="B135" s="3" t="s">
        <v>428</v>
      </c>
      <c r="C135" s="3" t="s">
        <v>156</v>
      </c>
      <c r="D135" s="3" t="s">
        <v>157</v>
      </c>
      <c r="E135" s="34">
        <v>553</v>
      </c>
      <c r="F135" s="34">
        <v>973</v>
      </c>
      <c r="G135" s="34">
        <v>20570</v>
      </c>
      <c r="H135" s="34">
        <v>335</v>
      </c>
    </row>
    <row r="136" spans="1:8" x14ac:dyDescent="0.25">
      <c r="A136" s="3" t="s">
        <v>429</v>
      </c>
      <c r="B136" s="3" t="s">
        <v>430</v>
      </c>
      <c r="C136" s="3" t="s">
        <v>188</v>
      </c>
      <c r="D136" s="3" t="s">
        <v>189</v>
      </c>
      <c r="E136" s="34">
        <v>542</v>
      </c>
      <c r="F136" s="34">
        <v>674</v>
      </c>
      <c r="G136" s="34">
        <v>24480</v>
      </c>
      <c r="H136" s="34">
        <v>241</v>
      </c>
    </row>
    <row r="137" spans="1:8" x14ac:dyDescent="0.25">
      <c r="A137" s="3" t="s">
        <v>431</v>
      </c>
      <c r="B137" s="3" t="s">
        <v>432</v>
      </c>
      <c r="C137" s="3" t="s">
        <v>140</v>
      </c>
      <c r="D137" s="3" t="s">
        <v>141</v>
      </c>
      <c r="E137" s="34">
        <v>637</v>
      </c>
      <c r="F137" s="34">
        <v>2335</v>
      </c>
      <c r="G137" s="34">
        <v>20400</v>
      </c>
      <c r="H137" s="34">
        <v>857</v>
      </c>
    </row>
    <row r="138" spans="1:8" x14ac:dyDescent="0.25">
      <c r="A138" s="3" t="s">
        <v>433</v>
      </c>
      <c r="B138" s="3" t="s">
        <v>434</v>
      </c>
      <c r="C138" s="3" t="s">
        <v>110</v>
      </c>
      <c r="D138" s="3" t="s">
        <v>111</v>
      </c>
      <c r="E138" s="34">
        <v>561</v>
      </c>
      <c r="F138" s="34">
        <v>484</v>
      </c>
      <c r="G138" s="34">
        <v>21770</v>
      </c>
      <c r="H138" s="34">
        <v>185</v>
      </c>
    </row>
    <row r="139" spans="1:8" x14ac:dyDescent="0.25">
      <c r="A139" s="3" t="s">
        <v>435</v>
      </c>
      <c r="B139" s="3" t="s">
        <v>436</v>
      </c>
      <c r="C139" s="3" t="s">
        <v>110</v>
      </c>
      <c r="D139" s="3" t="s">
        <v>111</v>
      </c>
      <c r="E139" s="34">
        <v>672</v>
      </c>
      <c r="F139" s="34">
        <v>96</v>
      </c>
    </row>
    <row r="140" spans="1:8" x14ac:dyDescent="0.25">
      <c r="A140" s="3" t="s">
        <v>437</v>
      </c>
      <c r="B140" s="3" t="s">
        <v>438</v>
      </c>
      <c r="C140" s="3" t="s">
        <v>178</v>
      </c>
      <c r="D140" s="3" t="s">
        <v>179</v>
      </c>
      <c r="E140" s="34">
        <v>544</v>
      </c>
      <c r="F140" s="34">
        <v>160</v>
      </c>
      <c r="G140" s="34">
        <v>22010</v>
      </c>
      <c r="H140" s="34">
        <v>61</v>
      </c>
    </row>
    <row r="141" spans="1:8" x14ac:dyDescent="0.25">
      <c r="A141" s="3" t="s">
        <v>439</v>
      </c>
      <c r="B141" s="3" t="s">
        <v>440</v>
      </c>
      <c r="C141" s="3" t="s">
        <v>178</v>
      </c>
      <c r="D141" s="3" t="s">
        <v>179</v>
      </c>
      <c r="E141" s="34">
        <v>441</v>
      </c>
      <c r="F141" s="34">
        <v>366</v>
      </c>
      <c r="G141" s="34">
        <v>18490</v>
      </c>
      <c r="H141" s="34">
        <v>108</v>
      </c>
    </row>
    <row r="142" spans="1:8" x14ac:dyDescent="0.25">
      <c r="A142" s="3" t="s">
        <v>441</v>
      </c>
      <c r="B142" s="3" t="s">
        <v>442</v>
      </c>
      <c r="C142" s="3" t="s">
        <v>367</v>
      </c>
      <c r="D142" s="3" t="s">
        <v>368</v>
      </c>
      <c r="E142" s="34">
        <v>633</v>
      </c>
      <c r="F142" s="34">
        <v>950</v>
      </c>
      <c r="G142" s="34">
        <v>18220</v>
      </c>
      <c r="H142" s="34">
        <v>392</v>
      </c>
    </row>
    <row r="143" spans="1:8" x14ac:dyDescent="0.25">
      <c r="A143" s="3" t="s">
        <v>443</v>
      </c>
      <c r="B143" s="3" t="s">
        <v>444</v>
      </c>
      <c r="C143" s="3" t="s">
        <v>132</v>
      </c>
      <c r="D143" s="3" t="s">
        <v>133</v>
      </c>
      <c r="E143" s="34">
        <v>799</v>
      </c>
      <c r="F143" s="34">
        <v>127</v>
      </c>
      <c r="G143" s="34">
        <v>24780</v>
      </c>
      <c r="H143" s="34">
        <v>59</v>
      </c>
    </row>
    <row r="144" spans="1:8" x14ac:dyDescent="0.25">
      <c r="A144" s="3" t="s">
        <v>445</v>
      </c>
      <c r="B144" s="3" t="s">
        <v>446</v>
      </c>
      <c r="C144" s="3" t="s">
        <v>270</v>
      </c>
      <c r="D144" s="3" t="s">
        <v>271</v>
      </c>
      <c r="E144" s="34">
        <v>530</v>
      </c>
      <c r="F144" s="34">
        <v>288</v>
      </c>
      <c r="G144" s="34">
        <v>19600</v>
      </c>
      <c r="H144" s="34">
        <v>107</v>
      </c>
    </row>
    <row r="145" spans="1:8" x14ac:dyDescent="0.25">
      <c r="A145" s="3" t="s">
        <v>447</v>
      </c>
      <c r="B145" s="3" t="s">
        <v>448</v>
      </c>
      <c r="C145" s="3" t="s">
        <v>156</v>
      </c>
      <c r="D145" s="3" t="s">
        <v>157</v>
      </c>
      <c r="E145" s="34">
        <v>614</v>
      </c>
      <c r="F145" s="34">
        <v>173</v>
      </c>
      <c r="G145" s="34">
        <v>21300</v>
      </c>
      <c r="H145" s="34">
        <v>77</v>
      </c>
    </row>
    <row r="146" spans="1:8" x14ac:dyDescent="0.25">
      <c r="A146" s="3" t="s">
        <v>449</v>
      </c>
      <c r="B146" s="3" t="s">
        <v>450</v>
      </c>
      <c r="C146" s="3" t="s">
        <v>132</v>
      </c>
      <c r="D146" s="3" t="s">
        <v>133</v>
      </c>
      <c r="E146" s="34">
        <v>521</v>
      </c>
      <c r="F146" s="34">
        <v>302</v>
      </c>
      <c r="G146" s="34">
        <v>19790</v>
      </c>
      <c r="H146" s="34">
        <v>118</v>
      </c>
    </row>
    <row r="147" spans="1:8" x14ac:dyDescent="0.25">
      <c r="A147" s="3" t="s">
        <v>451</v>
      </c>
      <c r="B147" s="3" t="s">
        <v>452</v>
      </c>
      <c r="C147" s="3" t="s">
        <v>110</v>
      </c>
      <c r="D147" s="3" t="s">
        <v>111</v>
      </c>
      <c r="E147" s="34">
        <v>515</v>
      </c>
      <c r="F147" s="34">
        <v>806</v>
      </c>
      <c r="G147" s="34">
        <v>21800</v>
      </c>
      <c r="H147" s="34">
        <v>291</v>
      </c>
    </row>
    <row r="148" spans="1:8" x14ac:dyDescent="0.25">
      <c r="A148" s="3" t="s">
        <v>453</v>
      </c>
      <c r="B148" s="3" t="s">
        <v>454</v>
      </c>
      <c r="C148" s="3" t="s">
        <v>128</v>
      </c>
      <c r="D148" s="3" t="s">
        <v>129</v>
      </c>
      <c r="E148" s="34">
        <v>1487</v>
      </c>
      <c r="F148" s="34">
        <v>1513</v>
      </c>
      <c r="G148" s="34">
        <v>17880</v>
      </c>
      <c r="H148" s="34">
        <v>730</v>
      </c>
    </row>
    <row r="149" spans="1:8" x14ac:dyDescent="0.25">
      <c r="A149" s="3" t="s">
        <v>455</v>
      </c>
      <c r="B149" s="3" t="s">
        <v>456</v>
      </c>
      <c r="C149" s="3" t="s">
        <v>162</v>
      </c>
      <c r="D149" s="3" t="s">
        <v>163</v>
      </c>
      <c r="E149" s="34">
        <v>688</v>
      </c>
      <c r="F149" s="34">
        <v>642</v>
      </c>
      <c r="G149" s="34">
        <v>19770</v>
      </c>
      <c r="H149" s="34">
        <v>244</v>
      </c>
    </row>
    <row r="150" spans="1:8" x14ac:dyDescent="0.25">
      <c r="A150" s="3" t="s">
        <v>457</v>
      </c>
      <c r="B150" s="3" t="s">
        <v>458</v>
      </c>
      <c r="C150" s="3" t="s">
        <v>128</v>
      </c>
      <c r="D150" s="3" t="s">
        <v>129</v>
      </c>
      <c r="E150" s="34">
        <v>1286</v>
      </c>
      <c r="F150" s="34">
        <v>789</v>
      </c>
      <c r="G150" s="34">
        <v>18900</v>
      </c>
      <c r="H150" s="34">
        <v>334</v>
      </c>
    </row>
    <row r="151" spans="1:8" x14ac:dyDescent="0.25">
      <c r="A151" s="3" t="s">
        <v>459</v>
      </c>
      <c r="B151" s="3" t="s">
        <v>460</v>
      </c>
      <c r="C151" s="3" t="s">
        <v>118</v>
      </c>
      <c r="D151" s="3" t="s">
        <v>119</v>
      </c>
      <c r="E151" s="34">
        <v>1350</v>
      </c>
      <c r="F151" s="34">
        <v>24425</v>
      </c>
      <c r="G151" s="34">
        <v>22790</v>
      </c>
      <c r="H151" s="34">
        <v>10789</v>
      </c>
    </row>
    <row r="152" spans="1:8" x14ac:dyDescent="0.25">
      <c r="A152" s="3" t="s">
        <v>461</v>
      </c>
      <c r="B152" s="3" t="s">
        <v>462</v>
      </c>
      <c r="C152" s="3" t="s">
        <v>178</v>
      </c>
      <c r="D152" s="3" t="s">
        <v>179</v>
      </c>
      <c r="E152" s="34">
        <v>558</v>
      </c>
      <c r="F152" s="34">
        <v>442</v>
      </c>
      <c r="G152" s="34">
        <v>21170</v>
      </c>
      <c r="H152" s="34">
        <v>171</v>
      </c>
    </row>
    <row r="153" spans="1:8" x14ac:dyDescent="0.25">
      <c r="A153" s="3" t="s">
        <v>463</v>
      </c>
      <c r="B153" s="3" t="s">
        <v>464</v>
      </c>
      <c r="C153" s="3" t="s">
        <v>182</v>
      </c>
      <c r="D153" s="3" t="s">
        <v>183</v>
      </c>
      <c r="E153" s="34">
        <v>589</v>
      </c>
      <c r="F153" s="34">
        <v>1704</v>
      </c>
      <c r="G153" s="34">
        <v>23950</v>
      </c>
      <c r="H153" s="34">
        <v>654</v>
      </c>
    </row>
    <row r="154" spans="1:8" x14ac:dyDescent="0.25">
      <c r="A154" s="3" t="s">
        <v>465</v>
      </c>
      <c r="B154" s="3" t="s">
        <v>466</v>
      </c>
      <c r="C154" s="3" t="s">
        <v>262</v>
      </c>
      <c r="D154" s="3" t="s">
        <v>263</v>
      </c>
      <c r="E154" s="34">
        <v>882</v>
      </c>
      <c r="F154" s="34">
        <v>3046</v>
      </c>
      <c r="G154" s="34">
        <v>24680</v>
      </c>
      <c r="H154" s="34">
        <v>1516</v>
      </c>
    </row>
    <row r="155" spans="1:8" x14ac:dyDescent="0.25">
      <c r="A155" s="3" t="s">
        <v>467</v>
      </c>
      <c r="B155" s="3" t="s">
        <v>468</v>
      </c>
      <c r="C155" s="3" t="s">
        <v>270</v>
      </c>
      <c r="D155" s="3" t="s">
        <v>271</v>
      </c>
      <c r="E155" s="34">
        <v>561</v>
      </c>
      <c r="F155" s="34">
        <v>638</v>
      </c>
      <c r="G155" s="34">
        <v>19570</v>
      </c>
      <c r="H155" s="34">
        <v>233</v>
      </c>
    </row>
    <row r="156" spans="1:8" x14ac:dyDescent="0.25">
      <c r="A156" s="3" t="s">
        <v>469</v>
      </c>
      <c r="B156" s="3" t="s">
        <v>470</v>
      </c>
      <c r="C156" s="3" t="s">
        <v>118</v>
      </c>
      <c r="D156" s="3" t="s">
        <v>119</v>
      </c>
      <c r="E156" s="34">
        <v>1234</v>
      </c>
      <c r="F156" s="34">
        <v>18011</v>
      </c>
      <c r="G156" s="34">
        <v>18740</v>
      </c>
      <c r="H156" s="34">
        <v>7667</v>
      </c>
    </row>
    <row r="157" spans="1:8" x14ac:dyDescent="0.25">
      <c r="A157" s="3" t="s">
        <v>471</v>
      </c>
      <c r="B157" s="3" t="s">
        <v>472</v>
      </c>
      <c r="C157" s="3" t="s">
        <v>114</v>
      </c>
      <c r="D157" s="3" t="s">
        <v>115</v>
      </c>
      <c r="E157" s="34">
        <v>432</v>
      </c>
      <c r="F157" s="34">
        <v>115</v>
      </c>
    </row>
    <row r="158" spans="1:8" x14ac:dyDescent="0.25">
      <c r="A158" s="3" t="s">
        <v>473</v>
      </c>
      <c r="B158" s="3" t="s">
        <v>474</v>
      </c>
      <c r="C158" s="3" t="s">
        <v>114</v>
      </c>
      <c r="D158" s="3" t="s">
        <v>115</v>
      </c>
      <c r="E158" s="34">
        <v>631</v>
      </c>
      <c r="F158" s="34">
        <v>818</v>
      </c>
      <c r="G158" s="34">
        <v>20150</v>
      </c>
      <c r="H158" s="34">
        <v>309</v>
      </c>
    </row>
    <row r="159" spans="1:8" x14ac:dyDescent="0.25">
      <c r="A159" s="3" t="s">
        <v>475</v>
      </c>
      <c r="B159" s="3" t="s">
        <v>476</v>
      </c>
      <c r="C159" s="3" t="s">
        <v>114</v>
      </c>
      <c r="D159" s="3" t="s">
        <v>115</v>
      </c>
      <c r="E159" s="34">
        <v>536</v>
      </c>
      <c r="F159" s="34">
        <v>234</v>
      </c>
      <c r="G159" s="34">
        <v>18910</v>
      </c>
      <c r="H159" s="34">
        <v>87</v>
      </c>
    </row>
    <row r="160" spans="1:8" x14ac:dyDescent="0.25">
      <c r="A160" s="3" t="s">
        <v>477</v>
      </c>
      <c r="B160" s="3" t="s">
        <v>478</v>
      </c>
      <c r="C160" s="3" t="s">
        <v>204</v>
      </c>
      <c r="D160" s="3" t="s">
        <v>205</v>
      </c>
      <c r="E160" s="34">
        <v>515</v>
      </c>
      <c r="F160" s="34">
        <v>321</v>
      </c>
      <c r="G160" s="34">
        <v>21020</v>
      </c>
      <c r="H160" s="34">
        <v>118</v>
      </c>
    </row>
    <row r="161" spans="1:8" x14ac:dyDescent="0.25">
      <c r="A161" s="3" t="s">
        <v>479</v>
      </c>
      <c r="B161" s="3" t="s">
        <v>480</v>
      </c>
      <c r="C161" s="3" t="s">
        <v>228</v>
      </c>
      <c r="D161" s="3" t="s">
        <v>229</v>
      </c>
      <c r="E161" s="34">
        <v>655</v>
      </c>
      <c r="F161" s="34">
        <v>204</v>
      </c>
      <c r="G161" s="34">
        <v>20070</v>
      </c>
      <c r="H161" s="34">
        <v>87</v>
      </c>
    </row>
    <row r="162" spans="1:8" x14ac:dyDescent="0.25">
      <c r="A162" s="3" t="s">
        <v>481</v>
      </c>
      <c r="B162" s="3" t="s">
        <v>482</v>
      </c>
      <c r="C162" s="3" t="s">
        <v>152</v>
      </c>
      <c r="D162" s="3" t="s">
        <v>153</v>
      </c>
      <c r="E162" s="34">
        <v>737</v>
      </c>
      <c r="F162" s="34">
        <v>1214</v>
      </c>
      <c r="G162" s="34">
        <v>22350</v>
      </c>
      <c r="H162" s="34">
        <v>458</v>
      </c>
    </row>
    <row r="163" spans="1:8" x14ac:dyDescent="0.25">
      <c r="A163" s="3" t="s">
        <v>483</v>
      </c>
      <c r="B163" s="3" t="s">
        <v>484</v>
      </c>
      <c r="C163" s="3" t="s">
        <v>178</v>
      </c>
      <c r="D163" s="3" t="s">
        <v>179</v>
      </c>
      <c r="E163" s="34">
        <v>577</v>
      </c>
      <c r="F163" s="34">
        <v>769</v>
      </c>
      <c r="G163" s="34">
        <v>17930</v>
      </c>
      <c r="H163" s="34">
        <v>304</v>
      </c>
    </row>
    <row r="164" spans="1:8" x14ac:dyDescent="0.25">
      <c r="A164" s="3" t="s">
        <v>485</v>
      </c>
      <c r="B164" s="3" t="s">
        <v>486</v>
      </c>
      <c r="C164" s="3" t="s">
        <v>132</v>
      </c>
      <c r="D164" s="3" t="s">
        <v>133</v>
      </c>
      <c r="E164" s="34">
        <v>580</v>
      </c>
      <c r="F164" s="34">
        <v>361</v>
      </c>
      <c r="G164" s="34">
        <v>21790</v>
      </c>
      <c r="H164" s="34">
        <v>146</v>
      </c>
    </row>
    <row r="165" spans="1:8" x14ac:dyDescent="0.25">
      <c r="A165" s="3" t="s">
        <v>487</v>
      </c>
      <c r="B165" s="3" t="s">
        <v>488</v>
      </c>
      <c r="C165" s="3" t="s">
        <v>212</v>
      </c>
      <c r="D165" s="3" t="s">
        <v>213</v>
      </c>
      <c r="E165" s="34">
        <v>737</v>
      </c>
      <c r="F165" s="34">
        <v>2495</v>
      </c>
      <c r="G165" s="34">
        <v>20040</v>
      </c>
      <c r="H165" s="34">
        <v>1069</v>
      </c>
    </row>
    <row r="166" spans="1:8" x14ac:dyDescent="0.25">
      <c r="A166" s="3" t="s">
        <v>489</v>
      </c>
      <c r="B166" s="3" t="s">
        <v>490</v>
      </c>
      <c r="C166" s="3" t="s">
        <v>156</v>
      </c>
      <c r="D166" s="3" t="s">
        <v>157</v>
      </c>
      <c r="E166" s="34">
        <v>583</v>
      </c>
      <c r="F166" s="34">
        <v>391</v>
      </c>
      <c r="G166" s="34">
        <v>19210</v>
      </c>
      <c r="H166" s="34">
        <v>174</v>
      </c>
    </row>
    <row r="167" spans="1:8" x14ac:dyDescent="0.25">
      <c r="A167" s="3" t="s">
        <v>491</v>
      </c>
      <c r="B167" s="3" t="s">
        <v>492</v>
      </c>
      <c r="C167" s="3" t="s">
        <v>152</v>
      </c>
      <c r="D167" s="3" t="s">
        <v>153</v>
      </c>
      <c r="E167" s="34">
        <v>595</v>
      </c>
      <c r="F167" s="34">
        <v>3074</v>
      </c>
      <c r="G167" s="34">
        <v>21000</v>
      </c>
      <c r="H167" s="34">
        <v>1326</v>
      </c>
    </row>
    <row r="168" spans="1:8" x14ac:dyDescent="0.25">
      <c r="A168" s="3" t="s">
        <v>493</v>
      </c>
      <c r="B168" s="3" t="s">
        <v>494</v>
      </c>
      <c r="C168" s="3" t="s">
        <v>156</v>
      </c>
      <c r="D168" s="3" t="s">
        <v>157</v>
      </c>
      <c r="E168" s="34">
        <v>554</v>
      </c>
      <c r="F168" s="34">
        <v>206</v>
      </c>
      <c r="G168" s="34">
        <v>18550</v>
      </c>
      <c r="H168" s="34">
        <v>79</v>
      </c>
    </row>
    <row r="169" spans="1:8" x14ac:dyDescent="0.25">
      <c r="A169" s="3" t="s">
        <v>495</v>
      </c>
      <c r="B169" s="3" t="s">
        <v>496</v>
      </c>
      <c r="C169" s="3" t="s">
        <v>228</v>
      </c>
      <c r="D169" s="3" t="s">
        <v>229</v>
      </c>
      <c r="E169" s="34">
        <v>732</v>
      </c>
      <c r="F169" s="34">
        <v>304</v>
      </c>
      <c r="G169" s="34">
        <v>22220</v>
      </c>
      <c r="H169" s="34">
        <v>119</v>
      </c>
    </row>
    <row r="170" spans="1:8" x14ac:dyDescent="0.25">
      <c r="A170" s="3" t="s">
        <v>497</v>
      </c>
      <c r="B170" s="3" t="s">
        <v>498</v>
      </c>
      <c r="C170" s="3" t="s">
        <v>204</v>
      </c>
      <c r="D170" s="3" t="s">
        <v>205</v>
      </c>
      <c r="E170" s="34">
        <v>606</v>
      </c>
      <c r="F170" s="34">
        <v>816</v>
      </c>
      <c r="G170" s="34">
        <v>22210</v>
      </c>
      <c r="H170" s="34">
        <v>368</v>
      </c>
    </row>
    <row r="171" spans="1:8" x14ac:dyDescent="0.25">
      <c r="A171" s="3" t="s">
        <v>499</v>
      </c>
      <c r="B171" s="3" t="s">
        <v>500</v>
      </c>
      <c r="C171" s="3" t="s">
        <v>278</v>
      </c>
      <c r="D171" s="3" t="s">
        <v>279</v>
      </c>
      <c r="E171" s="34">
        <v>538</v>
      </c>
      <c r="F171" s="34">
        <v>1349</v>
      </c>
      <c r="G171" s="34">
        <v>20910</v>
      </c>
      <c r="H171" s="34">
        <v>510</v>
      </c>
    </row>
    <row r="172" spans="1:8" x14ac:dyDescent="0.25">
      <c r="A172" s="3" t="s">
        <v>501</v>
      </c>
      <c r="B172" s="3" t="s">
        <v>502</v>
      </c>
      <c r="C172" s="3" t="s">
        <v>204</v>
      </c>
      <c r="D172" s="3" t="s">
        <v>205</v>
      </c>
      <c r="E172" s="34">
        <v>575</v>
      </c>
      <c r="F172" s="34">
        <v>554</v>
      </c>
      <c r="G172" s="34">
        <v>19240</v>
      </c>
      <c r="H172" s="34">
        <v>253</v>
      </c>
    </row>
    <row r="173" spans="1:8" x14ac:dyDescent="0.25">
      <c r="A173" s="3" t="s">
        <v>503</v>
      </c>
      <c r="B173" s="3" t="s">
        <v>504</v>
      </c>
      <c r="C173" s="3" t="s">
        <v>110</v>
      </c>
      <c r="D173" s="3" t="s">
        <v>111</v>
      </c>
      <c r="E173" s="34">
        <v>647</v>
      </c>
      <c r="F173" s="34">
        <v>2028</v>
      </c>
      <c r="G173" s="34">
        <v>22400</v>
      </c>
      <c r="H173" s="34">
        <v>796</v>
      </c>
    </row>
    <row r="174" spans="1:8" x14ac:dyDescent="0.25">
      <c r="A174" s="3" t="s">
        <v>505</v>
      </c>
      <c r="B174" s="3" t="s">
        <v>506</v>
      </c>
      <c r="C174" s="3" t="s">
        <v>270</v>
      </c>
      <c r="D174" s="3" t="s">
        <v>271</v>
      </c>
      <c r="E174" s="34">
        <v>670</v>
      </c>
      <c r="F174" s="34">
        <v>824</v>
      </c>
      <c r="G174" s="34">
        <v>18450</v>
      </c>
      <c r="H174" s="34">
        <v>352</v>
      </c>
    </row>
    <row r="175" spans="1:8" x14ac:dyDescent="0.25">
      <c r="A175" s="3" t="s">
        <v>507</v>
      </c>
      <c r="B175" s="3" t="s">
        <v>508</v>
      </c>
      <c r="C175" s="3" t="s">
        <v>114</v>
      </c>
      <c r="D175" s="3" t="s">
        <v>115</v>
      </c>
      <c r="E175" s="34">
        <v>996</v>
      </c>
      <c r="F175" s="34">
        <v>1317</v>
      </c>
      <c r="G175" s="34">
        <v>17670</v>
      </c>
      <c r="H175" s="34">
        <v>579</v>
      </c>
    </row>
    <row r="176" spans="1:8" x14ac:dyDescent="0.25">
      <c r="A176" s="3" t="s">
        <v>509</v>
      </c>
      <c r="B176" s="3" t="s">
        <v>510</v>
      </c>
      <c r="C176" s="3" t="s">
        <v>156</v>
      </c>
      <c r="D176" s="3" t="s">
        <v>157</v>
      </c>
      <c r="E176" s="34">
        <v>751</v>
      </c>
      <c r="F176" s="34">
        <v>203</v>
      </c>
      <c r="G176" s="34">
        <v>20020</v>
      </c>
      <c r="H176" s="34">
        <v>81</v>
      </c>
    </row>
    <row r="177" spans="1:8" x14ac:dyDescent="0.25">
      <c r="A177" s="3" t="s">
        <v>511</v>
      </c>
      <c r="B177" s="3" t="s">
        <v>512</v>
      </c>
      <c r="C177" s="3" t="s">
        <v>178</v>
      </c>
      <c r="D177" s="3" t="s">
        <v>179</v>
      </c>
      <c r="E177" s="34">
        <v>707</v>
      </c>
      <c r="F177" s="34">
        <v>455</v>
      </c>
      <c r="G177" s="34">
        <v>19510</v>
      </c>
      <c r="H177" s="34">
        <v>181</v>
      </c>
    </row>
    <row r="178" spans="1:8" x14ac:dyDescent="0.25">
      <c r="A178" s="3" t="s">
        <v>513</v>
      </c>
      <c r="B178" s="3" t="s">
        <v>514</v>
      </c>
      <c r="C178" s="3" t="s">
        <v>156</v>
      </c>
      <c r="D178" s="3" t="s">
        <v>157</v>
      </c>
      <c r="E178" s="34">
        <v>573</v>
      </c>
      <c r="F178" s="34">
        <v>102</v>
      </c>
      <c r="G178" s="34">
        <v>20330</v>
      </c>
      <c r="H178" s="34">
        <v>51</v>
      </c>
    </row>
    <row r="179" spans="1:8" x14ac:dyDescent="0.25">
      <c r="A179" s="3" t="s">
        <v>515</v>
      </c>
      <c r="B179" s="3" t="s">
        <v>516</v>
      </c>
      <c r="C179" s="3" t="s">
        <v>110</v>
      </c>
      <c r="D179" s="3" t="s">
        <v>111</v>
      </c>
      <c r="E179" s="34">
        <v>652</v>
      </c>
      <c r="F179" s="34">
        <v>595</v>
      </c>
      <c r="G179" s="34">
        <v>19670</v>
      </c>
      <c r="H179" s="34">
        <v>221</v>
      </c>
    </row>
    <row r="180" spans="1:8" x14ac:dyDescent="0.25">
      <c r="A180" s="3" t="s">
        <v>517</v>
      </c>
      <c r="B180" s="3" t="s">
        <v>518</v>
      </c>
      <c r="C180" s="3" t="s">
        <v>118</v>
      </c>
      <c r="D180" s="3" t="s">
        <v>119</v>
      </c>
      <c r="E180" s="34">
        <v>1423</v>
      </c>
      <c r="F180" s="34">
        <v>25972</v>
      </c>
      <c r="G180" s="34">
        <v>25300</v>
      </c>
      <c r="H180" s="34">
        <v>11036</v>
      </c>
    </row>
    <row r="181" spans="1:8" x14ac:dyDescent="0.25">
      <c r="A181" s="3" t="s">
        <v>519</v>
      </c>
      <c r="B181" s="3" t="s">
        <v>520</v>
      </c>
      <c r="C181" s="3" t="s">
        <v>335</v>
      </c>
      <c r="D181" s="3" t="s">
        <v>336</v>
      </c>
      <c r="E181" s="34">
        <v>598</v>
      </c>
      <c r="F181" s="34">
        <v>3250</v>
      </c>
      <c r="G181" s="34">
        <v>21810</v>
      </c>
      <c r="H181" s="34">
        <v>817</v>
      </c>
    </row>
    <row r="182" spans="1:8" x14ac:dyDescent="0.25">
      <c r="A182" s="3" t="s">
        <v>521</v>
      </c>
      <c r="B182" s="3" t="s">
        <v>522</v>
      </c>
      <c r="C182" s="3" t="s">
        <v>270</v>
      </c>
      <c r="D182" s="3" t="s">
        <v>271</v>
      </c>
      <c r="E182" s="34">
        <v>790</v>
      </c>
      <c r="F182" s="34">
        <v>730</v>
      </c>
      <c r="G182" s="34">
        <v>22740</v>
      </c>
      <c r="H182" s="34">
        <v>294</v>
      </c>
    </row>
    <row r="183" spans="1:8" x14ac:dyDescent="0.25">
      <c r="A183" s="3" t="s">
        <v>523</v>
      </c>
      <c r="B183" s="3" t="s">
        <v>524</v>
      </c>
      <c r="C183" s="3" t="s">
        <v>156</v>
      </c>
      <c r="D183" s="3" t="s">
        <v>157</v>
      </c>
      <c r="E183" s="34">
        <v>702</v>
      </c>
      <c r="F183" s="34">
        <v>1255</v>
      </c>
      <c r="G183" s="34">
        <v>16680</v>
      </c>
      <c r="H183" s="34">
        <v>531</v>
      </c>
    </row>
    <row r="184" spans="1:8" x14ac:dyDescent="0.25">
      <c r="A184" s="3" t="s">
        <v>525</v>
      </c>
      <c r="B184" s="3" t="s">
        <v>526</v>
      </c>
      <c r="C184" s="3" t="s">
        <v>270</v>
      </c>
      <c r="D184" s="3" t="s">
        <v>271</v>
      </c>
      <c r="E184" s="34">
        <v>509</v>
      </c>
      <c r="F184" s="34">
        <v>167</v>
      </c>
      <c r="G184" s="34">
        <v>21760</v>
      </c>
      <c r="H184" s="34">
        <v>68</v>
      </c>
    </row>
    <row r="185" spans="1:8" x14ac:dyDescent="0.25">
      <c r="A185" s="3" t="s">
        <v>527</v>
      </c>
      <c r="B185" s="3" t="s">
        <v>528</v>
      </c>
      <c r="C185" s="3" t="s">
        <v>132</v>
      </c>
      <c r="D185" s="3" t="s">
        <v>133</v>
      </c>
      <c r="E185" s="34">
        <v>536</v>
      </c>
      <c r="F185" s="34">
        <v>467</v>
      </c>
      <c r="G185" s="34">
        <v>20730</v>
      </c>
      <c r="H185" s="34">
        <v>176</v>
      </c>
    </row>
    <row r="186" spans="1:8" x14ac:dyDescent="0.25">
      <c r="A186" s="3" t="s">
        <v>529</v>
      </c>
      <c r="B186" s="3" t="s">
        <v>530</v>
      </c>
      <c r="C186" s="3" t="s">
        <v>110</v>
      </c>
      <c r="D186" s="3" t="s">
        <v>111</v>
      </c>
      <c r="E186" s="34">
        <v>675</v>
      </c>
      <c r="F186" s="34">
        <v>1636</v>
      </c>
      <c r="G186" s="34">
        <v>17820</v>
      </c>
      <c r="H186" s="34">
        <v>713</v>
      </c>
    </row>
    <row r="187" spans="1:8" x14ac:dyDescent="0.25">
      <c r="A187" s="3" t="s">
        <v>531</v>
      </c>
      <c r="B187" s="3" t="s">
        <v>532</v>
      </c>
      <c r="C187" s="3" t="s">
        <v>136</v>
      </c>
      <c r="D187" s="3" t="s">
        <v>137</v>
      </c>
      <c r="E187" s="34">
        <v>978</v>
      </c>
      <c r="F187" s="34">
        <v>23997</v>
      </c>
      <c r="G187" s="34">
        <v>24660</v>
      </c>
      <c r="H187" s="34">
        <v>10438</v>
      </c>
    </row>
    <row r="188" spans="1:8" x14ac:dyDescent="0.25">
      <c r="A188" s="3" t="s">
        <v>533</v>
      </c>
      <c r="B188" s="3" t="s">
        <v>534</v>
      </c>
      <c r="C188" s="3" t="s">
        <v>188</v>
      </c>
      <c r="D188" s="3" t="s">
        <v>189</v>
      </c>
      <c r="E188" s="34">
        <v>829</v>
      </c>
      <c r="F188" s="34">
        <v>868</v>
      </c>
      <c r="G188" s="34">
        <v>22980</v>
      </c>
      <c r="H188" s="34">
        <v>348</v>
      </c>
    </row>
    <row r="189" spans="1:8" x14ac:dyDescent="0.25">
      <c r="A189" s="3" t="s">
        <v>535</v>
      </c>
      <c r="B189" s="3" t="s">
        <v>536</v>
      </c>
      <c r="C189" s="3" t="s">
        <v>182</v>
      </c>
      <c r="D189" s="3" t="s">
        <v>183</v>
      </c>
      <c r="E189" s="34">
        <v>685</v>
      </c>
      <c r="F189" s="34">
        <v>1469</v>
      </c>
      <c r="G189" s="34">
        <v>20730</v>
      </c>
      <c r="H189" s="34">
        <v>618</v>
      </c>
    </row>
    <row r="190" spans="1:8" x14ac:dyDescent="0.25">
      <c r="A190" s="3" t="s">
        <v>537</v>
      </c>
      <c r="B190" s="3" t="s">
        <v>538</v>
      </c>
      <c r="C190" s="3" t="s">
        <v>335</v>
      </c>
      <c r="D190" s="3" t="s">
        <v>336</v>
      </c>
      <c r="E190" s="34">
        <v>816</v>
      </c>
      <c r="F190" s="34">
        <v>5583</v>
      </c>
      <c r="G190" s="34">
        <v>22200</v>
      </c>
      <c r="H190" s="34">
        <v>1932</v>
      </c>
    </row>
    <row r="191" spans="1:8" x14ac:dyDescent="0.25">
      <c r="A191" s="3" t="s">
        <v>539</v>
      </c>
      <c r="B191" s="3" t="s">
        <v>540</v>
      </c>
      <c r="C191" s="3" t="s">
        <v>114</v>
      </c>
      <c r="D191" s="3" t="s">
        <v>115</v>
      </c>
      <c r="E191" s="34">
        <v>580</v>
      </c>
      <c r="F191" s="34">
        <v>550</v>
      </c>
      <c r="G191" s="34">
        <v>19640</v>
      </c>
      <c r="H191" s="34">
        <v>250</v>
      </c>
    </row>
    <row r="192" spans="1:8" x14ac:dyDescent="0.25">
      <c r="A192" s="3" t="s">
        <v>541</v>
      </c>
      <c r="B192" s="3" t="s">
        <v>542</v>
      </c>
      <c r="C192" s="3" t="s">
        <v>132</v>
      </c>
      <c r="D192" s="3" t="s">
        <v>133</v>
      </c>
      <c r="E192" s="34">
        <v>777</v>
      </c>
      <c r="F192" s="34">
        <v>1435</v>
      </c>
      <c r="G192" s="34">
        <v>23080</v>
      </c>
      <c r="H192" s="34">
        <v>569</v>
      </c>
    </row>
    <row r="193" spans="1:8" x14ac:dyDescent="0.25">
      <c r="A193" s="3" t="s">
        <v>543</v>
      </c>
      <c r="B193" s="3" t="s">
        <v>544</v>
      </c>
      <c r="C193" s="3" t="s">
        <v>172</v>
      </c>
      <c r="D193" s="3" t="s">
        <v>173</v>
      </c>
      <c r="E193" s="34">
        <v>610</v>
      </c>
      <c r="F193" s="34">
        <v>530</v>
      </c>
      <c r="G193" s="34">
        <v>21260</v>
      </c>
      <c r="H193" s="34">
        <v>215</v>
      </c>
    </row>
    <row r="194" spans="1:8" x14ac:dyDescent="0.25">
      <c r="A194" s="3" t="s">
        <v>545</v>
      </c>
      <c r="B194" s="3" t="s">
        <v>546</v>
      </c>
      <c r="C194" s="3" t="s">
        <v>110</v>
      </c>
      <c r="D194" s="3" t="s">
        <v>111</v>
      </c>
      <c r="E194" s="34">
        <v>628</v>
      </c>
      <c r="F194" s="34">
        <v>5957</v>
      </c>
      <c r="G194" s="34">
        <v>23230</v>
      </c>
      <c r="H194" s="34">
        <v>2389</v>
      </c>
    </row>
    <row r="195" spans="1:8" x14ac:dyDescent="0.25">
      <c r="A195" s="3" t="s">
        <v>547</v>
      </c>
      <c r="B195" s="3" t="s">
        <v>548</v>
      </c>
      <c r="C195" s="3" t="s">
        <v>335</v>
      </c>
      <c r="D195" s="3" t="s">
        <v>336</v>
      </c>
      <c r="E195" s="34">
        <v>609</v>
      </c>
      <c r="F195" s="34">
        <v>1154</v>
      </c>
      <c r="G195" s="34">
        <v>18790</v>
      </c>
      <c r="H195" s="34">
        <v>475</v>
      </c>
    </row>
    <row r="196" spans="1:8" x14ac:dyDescent="0.25">
      <c r="A196" s="3" t="s">
        <v>549</v>
      </c>
      <c r="B196" s="3" t="s">
        <v>550</v>
      </c>
      <c r="C196" s="3" t="s">
        <v>270</v>
      </c>
      <c r="D196" s="3" t="s">
        <v>271</v>
      </c>
      <c r="E196" s="34">
        <v>586</v>
      </c>
      <c r="F196" s="34">
        <v>310</v>
      </c>
      <c r="G196" s="34">
        <v>19030</v>
      </c>
      <c r="H196" s="34">
        <v>112</v>
      </c>
    </row>
    <row r="197" spans="1:8" x14ac:dyDescent="0.25">
      <c r="A197" s="3" t="s">
        <v>551</v>
      </c>
      <c r="B197" s="3" t="s">
        <v>552</v>
      </c>
      <c r="C197" s="3" t="s">
        <v>270</v>
      </c>
      <c r="D197" s="3" t="s">
        <v>271</v>
      </c>
      <c r="E197" s="34">
        <v>665</v>
      </c>
      <c r="F197" s="34">
        <v>252</v>
      </c>
      <c r="G197" s="34">
        <v>22320</v>
      </c>
      <c r="H197" s="34">
        <v>94</v>
      </c>
    </row>
    <row r="198" spans="1:8" x14ac:dyDescent="0.25">
      <c r="A198" s="3" t="s">
        <v>553</v>
      </c>
      <c r="B198" s="3" t="s">
        <v>554</v>
      </c>
      <c r="C198" s="3" t="s">
        <v>172</v>
      </c>
      <c r="D198" s="3" t="s">
        <v>173</v>
      </c>
      <c r="E198" s="34">
        <v>847</v>
      </c>
      <c r="F198" s="34">
        <v>4883</v>
      </c>
      <c r="G198" s="34">
        <v>28790</v>
      </c>
      <c r="H198" s="34">
        <v>1851</v>
      </c>
    </row>
    <row r="199" spans="1:8" x14ac:dyDescent="0.25">
      <c r="A199" s="3" t="s">
        <v>555</v>
      </c>
      <c r="B199" s="3" t="s">
        <v>556</v>
      </c>
      <c r="C199" s="3" t="s">
        <v>152</v>
      </c>
      <c r="D199" s="3" t="s">
        <v>153</v>
      </c>
      <c r="E199" s="34">
        <v>543</v>
      </c>
      <c r="F199" s="34">
        <v>2503</v>
      </c>
      <c r="G199" s="34">
        <v>23930</v>
      </c>
      <c r="H199" s="34">
        <v>970</v>
      </c>
    </row>
    <row r="200" spans="1:8" x14ac:dyDescent="0.25">
      <c r="A200" s="3" t="s">
        <v>557</v>
      </c>
      <c r="B200" s="3" t="s">
        <v>558</v>
      </c>
      <c r="C200" s="3" t="s">
        <v>114</v>
      </c>
      <c r="D200" s="3" t="s">
        <v>115</v>
      </c>
      <c r="E200" s="34">
        <v>927</v>
      </c>
      <c r="F200" s="34">
        <v>4482</v>
      </c>
      <c r="G200" s="34">
        <v>14930</v>
      </c>
      <c r="H200" s="34">
        <v>1936</v>
      </c>
    </row>
    <row r="201" spans="1:8" x14ac:dyDescent="0.25">
      <c r="A201" s="3" t="s">
        <v>559</v>
      </c>
      <c r="B201" s="3" t="s">
        <v>560</v>
      </c>
      <c r="C201" s="3" t="s">
        <v>152</v>
      </c>
      <c r="D201" s="3" t="s">
        <v>153</v>
      </c>
      <c r="E201" s="34">
        <v>589</v>
      </c>
      <c r="F201" s="34">
        <v>433</v>
      </c>
      <c r="G201" s="34">
        <v>20220</v>
      </c>
      <c r="H201" s="34">
        <v>166</v>
      </c>
    </row>
    <row r="202" spans="1:8" x14ac:dyDescent="0.25">
      <c r="A202" s="3" t="s">
        <v>561</v>
      </c>
      <c r="B202" s="3" t="s">
        <v>562</v>
      </c>
      <c r="C202" s="3" t="s">
        <v>162</v>
      </c>
      <c r="D202" s="3" t="s">
        <v>163</v>
      </c>
      <c r="E202" s="34">
        <v>629</v>
      </c>
      <c r="F202" s="34">
        <v>330</v>
      </c>
      <c r="G202" s="34">
        <v>17160</v>
      </c>
      <c r="H202" s="34">
        <v>136</v>
      </c>
    </row>
    <row r="203" spans="1:8" x14ac:dyDescent="0.25">
      <c r="A203" s="3" t="s">
        <v>563</v>
      </c>
      <c r="B203" s="3" t="s">
        <v>564</v>
      </c>
      <c r="C203" s="3" t="s">
        <v>188</v>
      </c>
      <c r="D203" s="3" t="s">
        <v>189</v>
      </c>
      <c r="E203" s="34">
        <v>610</v>
      </c>
      <c r="F203" s="34">
        <v>1581</v>
      </c>
      <c r="G203" s="34">
        <v>21520</v>
      </c>
      <c r="H203" s="34">
        <v>618</v>
      </c>
    </row>
    <row r="204" spans="1:8" x14ac:dyDescent="0.25">
      <c r="A204" s="3" t="s">
        <v>565</v>
      </c>
      <c r="B204" s="3" t="s">
        <v>566</v>
      </c>
      <c r="C204" s="3" t="s">
        <v>136</v>
      </c>
      <c r="D204" s="3" t="s">
        <v>137</v>
      </c>
      <c r="E204" s="34">
        <v>1205</v>
      </c>
      <c r="F204" s="34">
        <v>31101</v>
      </c>
      <c r="G204" s="34">
        <v>23400</v>
      </c>
      <c r="H204" s="34">
        <v>13943</v>
      </c>
    </row>
    <row r="205" spans="1:8" x14ac:dyDescent="0.25">
      <c r="A205" s="3" t="s">
        <v>567</v>
      </c>
      <c r="B205" s="3" t="s">
        <v>568</v>
      </c>
      <c r="C205" s="3" t="s">
        <v>140</v>
      </c>
      <c r="D205" s="3" t="s">
        <v>141</v>
      </c>
      <c r="E205" s="34">
        <v>773</v>
      </c>
      <c r="F205" s="34">
        <v>598</v>
      </c>
      <c r="G205" s="34">
        <v>22640</v>
      </c>
      <c r="H205" s="34">
        <v>254</v>
      </c>
    </row>
    <row r="206" spans="1:8" x14ac:dyDescent="0.25">
      <c r="A206" s="3" t="s">
        <v>569</v>
      </c>
      <c r="B206" s="3" t="s">
        <v>570</v>
      </c>
      <c r="C206" s="3" t="s">
        <v>156</v>
      </c>
      <c r="D206" s="3" t="s">
        <v>157</v>
      </c>
      <c r="E206" s="34">
        <v>557</v>
      </c>
      <c r="F206" s="34">
        <v>128</v>
      </c>
      <c r="G206" s="34">
        <v>19420</v>
      </c>
      <c r="H206" s="34">
        <v>48</v>
      </c>
    </row>
    <row r="207" spans="1:8" x14ac:dyDescent="0.25">
      <c r="A207" s="3" t="s">
        <v>571</v>
      </c>
      <c r="B207" s="3" t="s">
        <v>572</v>
      </c>
      <c r="C207" s="3" t="s">
        <v>335</v>
      </c>
      <c r="D207" s="3" t="s">
        <v>336</v>
      </c>
      <c r="E207" s="34">
        <v>1032</v>
      </c>
      <c r="F207" s="34">
        <v>11805</v>
      </c>
      <c r="G207" s="34">
        <v>24060</v>
      </c>
      <c r="H207" s="34">
        <v>2985</v>
      </c>
    </row>
    <row r="208" spans="1:8" x14ac:dyDescent="0.25">
      <c r="A208" s="3" t="s">
        <v>573</v>
      </c>
      <c r="B208" s="3" t="s">
        <v>574</v>
      </c>
      <c r="C208" s="3" t="s">
        <v>178</v>
      </c>
      <c r="D208" s="3" t="s">
        <v>179</v>
      </c>
      <c r="E208" s="34">
        <v>478</v>
      </c>
      <c r="F208" s="34">
        <v>202</v>
      </c>
      <c r="G208" s="34">
        <v>21550</v>
      </c>
      <c r="H208" s="34">
        <v>84</v>
      </c>
    </row>
    <row r="209" spans="1:8" x14ac:dyDescent="0.25">
      <c r="A209" s="3" t="s">
        <v>575</v>
      </c>
      <c r="B209" s="3" t="s">
        <v>576</v>
      </c>
      <c r="C209" s="3" t="s">
        <v>156</v>
      </c>
      <c r="D209" s="3" t="s">
        <v>157</v>
      </c>
      <c r="E209" s="34">
        <v>475</v>
      </c>
      <c r="F209" s="34">
        <v>180</v>
      </c>
      <c r="G209" s="34">
        <v>19370</v>
      </c>
      <c r="H209" s="34">
        <v>70</v>
      </c>
    </row>
    <row r="210" spans="1:8" x14ac:dyDescent="0.25">
      <c r="A210" s="3" t="s">
        <v>577</v>
      </c>
      <c r="B210" s="3" t="s">
        <v>578</v>
      </c>
      <c r="C210" s="3" t="s">
        <v>110</v>
      </c>
      <c r="D210" s="3" t="s">
        <v>111</v>
      </c>
      <c r="E210" s="34">
        <v>684</v>
      </c>
      <c r="F210" s="34">
        <v>1723</v>
      </c>
      <c r="G210" s="34">
        <v>19400</v>
      </c>
      <c r="H210" s="34">
        <v>659</v>
      </c>
    </row>
    <row r="211" spans="1:8" x14ac:dyDescent="0.25">
      <c r="A211" s="3" t="s">
        <v>579</v>
      </c>
      <c r="B211" s="3" t="s">
        <v>580</v>
      </c>
      <c r="C211" s="3" t="s">
        <v>110</v>
      </c>
      <c r="D211" s="3" t="s">
        <v>111</v>
      </c>
      <c r="E211" s="34">
        <v>881</v>
      </c>
      <c r="F211" s="34">
        <v>676</v>
      </c>
      <c r="G211" s="34">
        <v>22530</v>
      </c>
      <c r="H211" s="34">
        <v>260</v>
      </c>
    </row>
    <row r="212" spans="1:8" x14ac:dyDescent="0.25">
      <c r="A212" s="3" t="s">
        <v>581</v>
      </c>
      <c r="B212" s="3" t="s">
        <v>582</v>
      </c>
      <c r="C212" s="3" t="s">
        <v>140</v>
      </c>
      <c r="D212" s="3" t="s">
        <v>141</v>
      </c>
      <c r="E212" s="34">
        <v>616</v>
      </c>
      <c r="F212" s="34">
        <v>1341</v>
      </c>
      <c r="G212" s="34">
        <v>20520</v>
      </c>
      <c r="H212" s="34">
        <v>507</v>
      </c>
    </row>
    <row r="213" spans="1:8" x14ac:dyDescent="0.25">
      <c r="A213" s="3" t="s">
        <v>583</v>
      </c>
      <c r="B213" s="3" t="s">
        <v>584</v>
      </c>
      <c r="C213" s="3" t="s">
        <v>114</v>
      </c>
      <c r="D213" s="3" t="s">
        <v>115</v>
      </c>
      <c r="E213" s="34">
        <v>589</v>
      </c>
      <c r="F213" s="34">
        <v>1241</v>
      </c>
      <c r="G213" s="34">
        <v>17150</v>
      </c>
      <c r="H213" s="34">
        <v>466</v>
      </c>
    </row>
    <row r="214" spans="1:8" x14ac:dyDescent="0.25">
      <c r="A214" s="3" t="s">
        <v>585</v>
      </c>
      <c r="B214" s="3" t="s">
        <v>586</v>
      </c>
      <c r="C214" s="3" t="s">
        <v>162</v>
      </c>
      <c r="D214" s="3" t="s">
        <v>163</v>
      </c>
      <c r="E214" s="34">
        <v>788</v>
      </c>
      <c r="F214" s="34">
        <v>221</v>
      </c>
      <c r="G214" s="34">
        <v>19880</v>
      </c>
      <c r="H214" s="34">
        <v>83</v>
      </c>
    </row>
    <row r="215" spans="1:8" x14ac:dyDescent="0.25">
      <c r="A215" s="3" t="s">
        <v>587</v>
      </c>
      <c r="B215" s="3" t="s">
        <v>588</v>
      </c>
      <c r="C215" s="3" t="s">
        <v>178</v>
      </c>
      <c r="D215" s="3" t="s">
        <v>179</v>
      </c>
      <c r="E215" s="34">
        <v>571</v>
      </c>
      <c r="F215" s="34">
        <v>107</v>
      </c>
    </row>
    <row r="216" spans="1:8" x14ac:dyDescent="0.25">
      <c r="A216" s="3" t="s">
        <v>589</v>
      </c>
      <c r="B216" s="3" t="s">
        <v>590</v>
      </c>
      <c r="C216" s="3" t="s">
        <v>132</v>
      </c>
      <c r="D216" s="3" t="s">
        <v>133</v>
      </c>
      <c r="E216" s="34">
        <v>1003</v>
      </c>
      <c r="F216" s="34">
        <v>2262</v>
      </c>
      <c r="G216" s="34">
        <v>21760</v>
      </c>
      <c r="H216" s="34">
        <v>905</v>
      </c>
    </row>
    <row r="217" spans="1:8" x14ac:dyDescent="0.25">
      <c r="A217" s="3" t="s">
        <v>591</v>
      </c>
      <c r="B217" s="3" t="s">
        <v>592</v>
      </c>
      <c r="C217" s="3" t="s">
        <v>198</v>
      </c>
      <c r="D217" s="3" t="s">
        <v>199</v>
      </c>
      <c r="E217" s="34">
        <v>756</v>
      </c>
      <c r="F217" s="34">
        <v>2201</v>
      </c>
      <c r="G217" s="34">
        <v>21380</v>
      </c>
      <c r="H217" s="34">
        <v>972</v>
      </c>
    </row>
    <row r="218" spans="1:8" x14ac:dyDescent="0.25">
      <c r="A218" s="3" t="s">
        <v>593</v>
      </c>
      <c r="B218" s="3" t="s">
        <v>594</v>
      </c>
      <c r="C218" s="3" t="s">
        <v>182</v>
      </c>
      <c r="D218" s="3" t="s">
        <v>183</v>
      </c>
      <c r="E218" s="34">
        <v>1227</v>
      </c>
      <c r="F218" s="34">
        <v>7573</v>
      </c>
      <c r="G218" s="34">
        <v>18230</v>
      </c>
      <c r="H218" s="34">
        <v>3893</v>
      </c>
    </row>
    <row r="219" spans="1:8" x14ac:dyDescent="0.25">
      <c r="A219" s="3" t="s">
        <v>595</v>
      </c>
      <c r="B219" s="3" t="s">
        <v>596</v>
      </c>
      <c r="C219" s="3" t="s">
        <v>278</v>
      </c>
      <c r="D219" s="3" t="s">
        <v>279</v>
      </c>
      <c r="E219" s="34">
        <v>650</v>
      </c>
      <c r="F219" s="34">
        <v>733</v>
      </c>
      <c r="G219" s="34">
        <v>20320</v>
      </c>
      <c r="H219" s="34">
        <v>275</v>
      </c>
    </row>
    <row r="220" spans="1:8" x14ac:dyDescent="0.25">
      <c r="A220" s="3" t="s">
        <v>597</v>
      </c>
      <c r="B220" s="3" t="s">
        <v>598</v>
      </c>
      <c r="C220" s="3" t="s">
        <v>124</v>
      </c>
      <c r="D220" s="3" t="s">
        <v>125</v>
      </c>
      <c r="E220" s="34">
        <v>827</v>
      </c>
      <c r="F220" s="34">
        <v>8431</v>
      </c>
      <c r="G220" s="34">
        <v>24870</v>
      </c>
      <c r="H220" s="34">
        <v>3636</v>
      </c>
    </row>
    <row r="221" spans="1:8" x14ac:dyDescent="0.25">
      <c r="A221" s="3" t="s">
        <v>599</v>
      </c>
      <c r="B221" s="3" t="s">
        <v>600</v>
      </c>
      <c r="C221" s="3" t="s">
        <v>110</v>
      </c>
      <c r="D221" s="3" t="s">
        <v>111</v>
      </c>
      <c r="E221" s="34">
        <v>1294</v>
      </c>
      <c r="F221" s="34">
        <v>512</v>
      </c>
      <c r="G221" s="34">
        <v>19150</v>
      </c>
      <c r="H221" s="34">
        <v>214</v>
      </c>
    </row>
    <row r="222" spans="1:8" x14ac:dyDescent="0.25">
      <c r="A222" s="3" t="s">
        <v>601</v>
      </c>
      <c r="B222" s="3" t="s">
        <v>602</v>
      </c>
      <c r="C222" s="3" t="s">
        <v>132</v>
      </c>
      <c r="D222" s="3" t="s">
        <v>133</v>
      </c>
      <c r="E222" s="34">
        <v>657</v>
      </c>
      <c r="F222" s="34">
        <v>288</v>
      </c>
      <c r="G222" s="34">
        <v>25180</v>
      </c>
      <c r="H222" s="34">
        <v>126</v>
      </c>
    </row>
    <row r="223" spans="1:8" x14ac:dyDescent="0.25">
      <c r="A223" s="3" t="s">
        <v>603</v>
      </c>
      <c r="B223" s="3" t="s">
        <v>604</v>
      </c>
      <c r="C223" s="3" t="s">
        <v>156</v>
      </c>
      <c r="D223" s="3" t="s">
        <v>157</v>
      </c>
      <c r="E223" s="34">
        <v>735</v>
      </c>
      <c r="F223" s="34">
        <v>49</v>
      </c>
    </row>
    <row r="224" spans="1:8" x14ac:dyDescent="0.25">
      <c r="A224" s="3" t="s">
        <v>605</v>
      </c>
      <c r="B224" s="3" t="s">
        <v>606</v>
      </c>
      <c r="C224" s="3" t="s">
        <v>367</v>
      </c>
      <c r="D224" s="3" t="s">
        <v>368</v>
      </c>
      <c r="E224" s="34">
        <v>527</v>
      </c>
      <c r="F224" s="34">
        <v>2843</v>
      </c>
      <c r="G224" s="34">
        <v>18950</v>
      </c>
      <c r="H224" s="34">
        <v>1004</v>
      </c>
    </row>
    <row r="225" spans="1:8" x14ac:dyDescent="0.25">
      <c r="A225" s="3" t="s">
        <v>607</v>
      </c>
      <c r="B225" s="3" t="s">
        <v>608</v>
      </c>
      <c r="C225" s="3" t="s">
        <v>198</v>
      </c>
      <c r="D225" s="3" t="s">
        <v>199</v>
      </c>
      <c r="E225" s="34">
        <v>965</v>
      </c>
      <c r="F225" s="34">
        <v>3682</v>
      </c>
      <c r="G225" s="34">
        <v>28560</v>
      </c>
      <c r="H225" s="34">
        <v>1466</v>
      </c>
    </row>
    <row r="226" spans="1:8" x14ac:dyDescent="0.25">
      <c r="A226" s="3" t="s">
        <v>609</v>
      </c>
      <c r="B226" s="3" t="s">
        <v>610</v>
      </c>
      <c r="C226" s="3" t="s">
        <v>156</v>
      </c>
      <c r="D226" s="3" t="s">
        <v>157</v>
      </c>
      <c r="E226" s="34">
        <v>791</v>
      </c>
      <c r="F226" s="34">
        <v>231</v>
      </c>
      <c r="G226" s="34">
        <v>16850</v>
      </c>
      <c r="H226" s="34">
        <v>100</v>
      </c>
    </row>
    <row r="227" spans="1:8" x14ac:dyDescent="0.25">
      <c r="A227" s="3" t="s">
        <v>611</v>
      </c>
      <c r="B227" s="3" t="s">
        <v>612</v>
      </c>
      <c r="C227" s="3" t="s">
        <v>220</v>
      </c>
      <c r="D227" s="3" t="s">
        <v>221</v>
      </c>
      <c r="E227" s="34">
        <v>635</v>
      </c>
      <c r="F227" s="34">
        <v>5731</v>
      </c>
      <c r="G227" s="34">
        <v>24110</v>
      </c>
      <c r="H227" s="34">
        <v>2205</v>
      </c>
    </row>
    <row r="228" spans="1:8" x14ac:dyDescent="0.25">
      <c r="A228" s="3" t="s">
        <v>613</v>
      </c>
      <c r="B228" s="3" t="s">
        <v>614</v>
      </c>
      <c r="C228" s="3" t="s">
        <v>118</v>
      </c>
      <c r="D228" s="3" t="s">
        <v>119</v>
      </c>
      <c r="E228" s="34">
        <v>1292</v>
      </c>
      <c r="F228" s="34">
        <v>24448</v>
      </c>
      <c r="G228" s="34">
        <v>26490</v>
      </c>
      <c r="H228" s="34">
        <v>11767</v>
      </c>
    </row>
    <row r="229" spans="1:8" x14ac:dyDescent="0.25">
      <c r="A229" s="3" t="s">
        <v>615</v>
      </c>
      <c r="B229" s="3" t="s">
        <v>616</v>
      </c>
      <c r="C229" s="3" t="s">
        <v>110</v>
      </c>
      <c r="D229" s="3" t="s">
        <v>111</v>
      </c>
      <c r="E229" s="34">
        <v>581</v>
      </c>
      <c r="F229" s="34">
        <v>526</v>
      </c>
      <c r="G229" s="34">
        <v>18450</v>
      </c>
      <c r="H229" s="34">
        <v>187</v>
      </c>
    </row>
    <row r="230" spans="1:8" x14ac:dyDescent="0.25">
      <c r="A230" s="3" t="s">
        <v>617</v>
      </c>
      <c r="B230" s="3" t="s">
        <v>618</v>
      </c>
      <c r="C230" s="3" t="s">
        <v>118</v>
      </c>
      <c r="D230" s="3" t="s">
        <v>119</v>
      </c>
      <c r="E230" s="34">
        <v>1577</v>
      </c>
      <c r="F230" s="34">
        <v>11583</v>
      </c>
      <c r="G230" s="34">
        <v>25300</v>
      </c>
      <c r="H230" s="34">
        <v>5275</v>
      </c>
    </row>
    <row r="231" spans="1:8" x14ac:dyDescent="0.25">
      <c r="A231" s="3" t="s">
        <v>619</v>
      </c>
      <c r="B231" s="3" t="s">
        <v>620</v>
      </c>
      <c r="C231" s="3" t="s">
        <v>156</v>
      </c>
      <c r="D231" s="3" t="s">
        <v>157</v>
      </c>
      <c r="E231" s="34">
        <v>574</v>
      </c>
      <c r="F231" s="34">
        <v>528</v>
      </c>
      <c r="G231" s="34">
        <v>20810</v>
      </c>
      <c r="H231" s="34">
        <v>211</v>
      </c>
    </row>
    <row r="232" spans="1:8" x14ac:dyDescent="0.25">
      <c r="A232" s="3" t="s">
        <v>621</v>
      </c>
      <c r="B232" s="3" t="s">
        <v>622</v>
      </c>
      <c r="C232" s="3" t="s">
        <v>140</v>
      </c>
      <c r="D232" s="3" t="s">
        <v>141</v>
      </c>
      <c r="E232" s="34">
        <v>894</v>
      </c>
      <c r="F232" s="34">
        <v>6929</v>
      </c>
      <c r="G232" s="34">
        <v>26490</v>
      </c>
      <c r="H232" s="34">
        <v>2717</v>
      </c>
    </row>
    <row r="233" spans="1:8" x14ac:dyDescent="0.25">
      <c r="A233" s="3" t="s">
        <v>623</v>
      </c>
      <c r="B233" s="3" t="s">
        <v>624</v>
      </c>
      <c r="C233" s="3" t="s">
        <v>182</v>
      </c>
      <c r="D233" s="3" t="s">
        <v>183</v>
      </c>
      <c r="E233" s="34">
        <v>681</v>
      </c>
      <c r="F233" s="34">
        <v>909</v>
      </c>
      <c r="G233" s="34">
        <v>22210</v>
      </c>
      <c r="H233" s="34">
        <v>383</v>
      </c>
    </row>
    <row r="234" spans="1:8" x14ac:dyDescent="0.25">
      <c r="A234" s="3" t="s">
        <v>625</v>
      </c>
      <c r="B234" s="3" t="s">
        <v>626</v>
      </c>
      <c r="C234" s="3" t="s">
        <v>168</v>
      </c>
      <c r="D234" s="3" t="s">
        <v>169</v>
      </c>
      <c r="E234" s="34">
        <v>655</v>
      </c>
      <c r="F234" s="34">
        <v>4322</v>
      </c>
      <c r="G234" s="34">
        <v>23170</v>
      </c>
      <c r="H234" s="34">
        <v>1420</v>
      </c>
    </row>
    <row r="235" spans="1:8" x14ac:dyDescent="0.25">
      <c r="A235" s="3" t="s">
        <v>627</v>
      </c>
      <c r="B235" s="3" t="s">
        <v>628</v>
      </c>
      <c r="C235" s="3" t="s">
        <v>188</v>
      </c>
      <c r="D235" s="3" t="s">
        <v>189</v>
      </c>
      <c r="E235" s="34">
        <v>488</v>
      </c>
      <c r="F235" s="34">
        <v>621</v>
      </c>
      <c r="G235" s="34">
        <v>23920</v>
      </c>
      <c r="H235" s="34">
        <v>216</v>
      </c>
    </row>
    <row r="236" spans="1:8" x14ac:dyDescent="0.25">
      <c r="A236" s="3" t="s">
        <v>629</v>
      </c>
      <c r="B236" s="3" t="s">
        <v>630</v>
      </c>
      <c r="C236" s="3" t="s">
        <v>178</v>
      </c>
      <c r="D236" s="3" t="s">
        <v>179</v>
      </c>
      <c r="E236" s="34">
        <v>523</v>
      </c>
      <c r="F236" s="34">
        <v>427</v>
      </c>
      <c r="G236" s="34">
        <v>20550</v>
      </c>
      <c r="H236" s="34">
        <v>162</v>
      </c>
    </row>
    <row r="237" spans="1:8" x14ac:dyDescent="0.25">
      <c r="A237" s="3" t="s">
        <v>631</v>
      </c>
      <c r="B237" s="3" t="s">
        <v>632</v>
      </c>
      <c r="C237" s="3" t="s">
        <v>118</v>
      </c>
      <c r="D237" s="3" t="s">
        <v>119</v>
      </c>
      <c r="E237" s="34">
        <v>1225</v>
      </c>
      <c r="F237" s="34">
        <v>10304</v>
      </c>
      <c r="G237" s="34">
        <v>26810</v>
      </c>
      <c r="H237" s="34">
        <v>4326</v>
      </c>
    </row>
    <row r="238" spans="1:8" x14ac:dyDescent="0.25">
      <c r="A238" s="3" t="s">
        <v>633</v>
      </c>
      <c r="B238" s="3" t="s">
        <v>634</v>
      </c>
      <c r="C238" s="3" t="s">
        <v>136</v>
      </c>
      <c r="D238" s="3" t="s">
        <v>137</v>
      </c>
      <c r="E238" s="34">
        <v>746</v>
      </c>
      <c r="F238" s="34">
        <v>8693</v>
      </c>
      <c r="G238" s="34">
        <v>23260</v>
      </c>
      <c r="H238" s="34">
        <v>3883</v>
      </c>
    </row>
    <row r="239" spans="1:8" x14ac:dyDescent="0.25">
      <c r="A239" s="3" t="s">
        <v>635</v>
      </c>
      <c r="B239" s="3" t="s">
        <v>636</v>
      </c>
      <c r="C239" s="3" t="s">
        <v>168</v>
      </c>
      <c r="D239" s="3" t="s">
        <v>169</v>
      </c>
      <c r="E239" s="34">
        <v>575</v>
      </c>
      <c r="F239" s="34">
        <v>641</v>
      </c>
      <c r="G239" s="34">
        <v>24600</v>
      </c>
      <c r="H239" s="34">
        <v>252</v>
      </c>
    </row>
    <row r="240" spans="1:8" x14ac:dyDescent="0.25">
      <c r="A240" s="3" t="s">
        <v>637</v>
      </c>
      <c r="B240" s="3" t="s">
        <v>638</v>
      </c>
      <c r="C240" s="3" t="s">
        <v>198</v>
      </c>
      <c r="D240" s="3" t="s">
        <v>199</v>
      </c>
      <c r="E240" s="34">
        <v>707</v>
      </c>
      <c r="F240" s="34">
        <v>822</v>
      </c>
      <c r="G240" s="34">
        <v>22710</v>
      </c>
      <c r="H240" s="34">
        <v>347</v>
      </c>
    </row>
    <row r="241" spans="1:8" x14ac:dyDescent="0.25">
      <c r="A241" s="3" t="s">
        <v>639</v>
      </c>
      <c r="B241" s="3" t="s">
        <v>640</v>
      </c>
      <c r="C241" s="3" t="s">
        <v>182</v>
      </c>
      <c r="D241" s="3" t="s">
        <v>183</v>
      </c>
      <c r="E241" s="34">
        <v>499</v>
      </c>
      <c r="F241" s="34">
        <v>284</v>
      </c>
      <c r="G241" s="34">
        <v>18790</v>
      </c>
      <c r="H241" s="34">
        <v>107</v>
      </c>
    </row>
    <row r="242" spans="1:8" x14ac:dyDescent="0.25">
      <c r="A242" s="3" t="s">
        <v>641</v>
      </c>
      <c r="B242" s="3" t="s">
        <v>642</v>
      </c>
      <c r="C242" s="3" t="s">
        <v>335</v>
      </c>
      <c r="D242" s="3" t="s">
        <v>336</v>
      </c>
      <c r="E242" s="34">
        <v>840</v>
      </c>
      <c r="F242" s="34">
        <v>2551</v>
      </c>
      <c r="G242" s="34">
        <v>20410</v>
      </c>
      <c r="H242" s="34">
        <v>839</v>
      </c>
    </row>
    <row r="243" spans="1:8" x14ac:dyDescent="0.25">
      <c r="A243" s="3" t="s">
        <v>643</v>
      </c>
      <c r="B243" s="3" t="s">
        <v>644</v>
      </c>
      <c r="C243" s="3" t="s">
        <v>124</v>
      </c>
      <c r="D243" s="3" t="s">
        <v>125</v>
      </c>
      <c r="E243" s="34">
        <v>1193</v>
      </c>
      <c r="F243" s="34">
        <v>15953</v>
      </c>
      <c r="G243" s="34">
        <v>25690</v>
      </c>
      <c r="H243" s="34">
        <v>4705</v>
      </c>
    </row>
    <row r="244" spans="1:8" x14ac:dyDescent="0.25">
      <c r="A244" s="3" t="s">
        <v>645</v>
      </c>
      <c r="B244" s="3" t="s">
        <v>646</v>
      </c>
      <c r="C244" s="3" t="s">
        <v>182</v>
      </c>
      <c r="D244" s="3" t="s">
        <v>183</v>
      </c>
      <c r="E244" s="34">
        <v>539</v>
      </c>
      <c r="F244" s="34">
        <v>846</v>
      </c>
      <c r="G244" s="34">
        <v>21070</v>
      </c>
      <c r="H244" s="34">
        <v>325</v>
      </c>
    </row>
    <row r="245" spans="1:8" x14ac:dyDescent="0.25">
      <c r="A245" s="3" t="s">
        <v>647</v>
      </c>
      <c r="B245" s="3" t="s">
        <v>648</v>
      </c>
      <c r="C245" s="3" t="s">
        <v>172</v>
      </c>
      <c r="D245" s="3" t="s">
        <v>173</v>
      </c>
      <c r="E245" s="34">
        <v>933</v>
      </c>
      <c r="F245" s="34">
        <v>10685</v>
      </c>
      <c r="G245" s="34">
        <v>27000</v>
      </c>
      <c r="H245" s="34">
        <v>4466</v>
      </c>
    </row>
    <row r="246" spans="1:8" x14ac:dyDescent="0.25">
      <c r="A246" s="3" t="s">
        <v>649</v>
      </c>
      <c r="B246" s="3" t="s">
        <v>650</v>
      </c>
      <c r="C246" s="3" t="s">
        <v>156</v>
      </c>
      <c r="D246" s="3" t="s">
        <v>157</v>
      </c>
      <c r="E246" s="34">
        <v>608</v>
      </c>
      <c r="F246" s="34">
        <v>524</v>
      </c>
      <c r="G246" s="34">
        <v>18240</v>
      </c>
      <c r="H246" s="34">
        <v>209</v>
      </c>
    </row>
    <row r="247" spans="1:8" x14ac:dyDescent="0.25">
      <c r="A247" s="3" t="s">
        <v>651</v>
      </c>
      <c r="B247" s="3" t="s">
        <v>652</v>
      </c>
      <c r="C247" s="3" t="s">
        <v>228</v>
      </c>
      <c r="D247" s="3" t="s">
        <v>229</v>
      </c>
      <c r="E247" s="34">
        <v>612</v>
      </c>
      <c r="F247" s="34">
        <v>1145</v>
      </c>
      <c r="G247" s="34">
        <v>20900</v>
      </c>
      <c r="H247" s="34">
        <v>439</v>
      </c>
    </row>
    <row r="248" spans="1:8" x14ac:dyDescent="0.25">
      <c r="A248" s="3" t="s">
        <v>653</v>
      </c>
      <c r="B248" s="3" t="s">
        <v>654</v>
      </c>
      <c r="C248" s="3" t="s">
        <v>110</v>
      </c>
      <c r="D248" s="3" t="s">
        <v>111</v>
      </c>
      <c r="E248" s="34">
        <v>842</v>
      </c>
      <c r="F248" s="34">
        <v>1212</v>
      </c>
      <c r="G248" s="34">
        <v>22490</v>
      </c>
      <c r="H248" s="34">
        <v>520</v>
      </c>
    </row>
    <row r="249" spans="1:8" x14ac:dyDescent="0.25">
      <c r="A249" s="3" t="s">
        <v>655</v>
      </c>
      <c r="B249" s="3" t="s">
        <v>656</v>
      </c>
      <c r="C249" s="3" t="s">
        <v>110</v>
      </c>
      <c r="D249" s="3" t="s">
        <v>111</v>
      </c>
      <c r="E249" s="34">
        <v>621</v>
      </c>
      <c r="F249" s="34">
        <v>2277</v>
      </c>
      <c r="G249" s="34">
        <v>16970</v>
      </c>
      <c r="H249" s="34">
        <v>835</v>
      </c>
    </row>
    <row r="250" spans="1:8" x14ac:dyDescent="0.25">
      <c r="A250" s="3" t="s">
        <v>657</v>
      </c>
      <c r="B250" s="3" t="s">
        <v>658</v>
      </c>
      <c r="C250" s="3" t="s">
        <v>114</v>
      </c>
      <c r="D250" s="3" t="s">
        <v>115</v>
      </c>
      <c r="E250" s="34">
        <v>776</v>
      </c>
      <c r="F250" s="34">
        <v>256</v>
      </c>
      <c r="G250" s="34">
        <v>18490</v>
      </c>
      <c r="H250" s="34">
        <v>100</v>
      </c>
    </row>
    <row r="251" spans="1:8" x14ac:dyDescent="0.25">
      <c r="A251" s="3" t="s">
        <v>659</v>
      </c>
      <c r="B251" s="3" t="s">
        <v>660</v>
      </c>
      <c r="C251" s="3" t="s">
        <v>162</v>
      </c>
      <c r="D251" s="3" t="s">
        <v>163</v>
      </c>
      <c r="E251" s="34">
        <v>755</v>
      </c>
      <c r="F251" s="34">
        <v>603</v>
      </c>
      <c r="G251" s="34">
        <v>17060</v>
      </c>
      <c r="H251" s="34">
        <v>244</v>
      </c>
    </row>
    <row r="252" spans="1:8" x14ac:dyDescent="0.25">
      <c r="A252" s="3" t="s">
        <v>661</v>
      </c>
      <c r="B252" s="3" t="s">
        <v>662</v>
      </c>
      <c r="C252" s="3" t="s">
        <v>110</v>
      </c>
      <c r="D252" s="3" t="s">
        <v>111</v>
      </c>
      <c r="E252" s="34">
        <v>631</v>
      </c>
      <c r="F252" s="34">
        <v>1630</v>
      </c>
      <c r="G252" s="34">
        <v>18250</v>
      </c>
      <c r="H252" s="34">
        <v>654</v>
      </c>
    </row>
    <row r="253" spans="1:8" x14ac:dyDescent="0.25">
      <c r="A253" s="3" t="s">
        <v>663</v>
      </c>
      <c r="B253" s="3" t="s">
        <v>664</v>
      </c>
      <c r="C253" s="3" t="s">
        <v>270</v>
      </c>
      <c r="D253" s="3" t="s">
        <v>271</v>
      </c>
      <c r="E253" s="34">
        <v>585</v>
      </c>
      <c r="F253" s="34">
        <v>376</v>
      </c>
      <c r="G253" s="34">
        <v>19180</v>
      </c>
      <c r="H253" s="34">
        <v>139</v>
      </c>
    </row>
    <row r="254" spans="1:8" x14ac:dyDescent="0.25">
      <c r="A254" s="3" t="s">
        <v>665</v>
      </c>
      <c r="B254" s="3" t="s">
        <v>666</v>
      </c>
      <c r="C254" s="3" t="s">
        <v>212</v>
      </c>
      <c r="D254" s="3" t="s">
        <v>213</v>
      </c>
      <c r="E254" s="34">
        <v>846</v>
      </c>
      <c r="F254" s="34">
        <v>6041</v>
      </c>
      <c r="G254" s="34">
        <v>17460</v>
      </c>
      <c r="H254" s="34">
        <v>2760</v>
      </c>
    </row>
    <row r="255" spans="1:8" x14ac:dyDescent="0.25">
      <c r="A255" s="3" t="s">
        <v>667</v>
      </c>
      <c r="B255" s="3" t="s">
        <v>668</v>
      </c>
      <c r="C255" s="3" t="s">
        <v>132</v>
      </c>
      <c r="D255" s="3" t="s">
        <v>133</v>
      </c>
      <c r="E255" s="34">
        <v>637</v>
      </c>
      <c r="F255" s="34">
        <v>590</v>
      </c>
      <c r="G255" s="34">
        <v>21850</v>
      </c>
      <c r="H255" s="34">
        <v>232</v>
      </c>
    </row>
    <row r="256" spans="1:8" x14ac:dyDescent="0.25">
      <c r="A256" s="3" t="s">
        <v>669</v>
      </c>
      <c r="B256" s="3" t="s">
        <v>670</v>
      </c>
      <c r="C256" s="3" t="s">
        <v>110</v>
      </c>
      <c r="D256" s="3" t="s">
        <v>111</v>
      </c>
      <c r="E256" s="34">
        <v>1090</v>
      </c>
      <c r="F256" s="34">
        <v>25396</v>
      </c>
      <c r="G256" s="34">
        <v>18880</v>
      </c>
      <c r="H256" s="34">
        <v>11777</v>
      </c>
    </row>
    <row r="257" spans="1:8" x14ac:dyDescent="0.25">
      <c r="A257" s="3" t="s">
        <v>671</v>
      </c>
      <c r="B257" s="3" t="s">
        <v>672</v>
      </c>
      <c r="C257" s="3" t="s">
        <v>156</v>
      </c>
      <c r="D257" s="3" t="s">
        <v>157</v>
      </c>
      <c r="E257" s="34">
        <v>489</v>
      </c>
      <c r="F257" s="34">
        <v>435</v>
      </c>
      <c r="G257" s="34">
        <v>19730</v>
      </c>
      <c r="H257" s="34">
        <v>149</v>
      </c>
    </row>
    <row r="258" spans="1:8" x14ac:dyDescent="0.25">
      <c r="A258" s="3" t="s">
        <v>673</v>
      </c>
      <c r="B258" s="3" t="s">
        <v>674</v>
      </c>
      <c r="C258" s="3" t="s">
        <v>198</v>
      </c>
      <c r="D258" s="3" t="s">
        <v>199</v>
      </c>
      <c r="E258" s="34">
        <v>790</v>
      </c>
      <c r="F258" s="34">
        <v>839</v>
      </c>
      <c r="G258" s="34">
        <v>28720</v>
      </c>
      <c r="H258" s="34">
        <v>330</v>
      </c>
    </row>
    <row r="259" spans="1:8" x14ac:dyDescent="0.25">
      <c r="A259" s="3" t="s">
        <v>675</v>
      </c>
      <c r="B259" s="3" t="s">
        <v>676</v>
      </c>
      <c r="C259" s="3" t="s">
        <v>162</v>
      </c>
      <c r="D259" s="3" t="s">
        <v>163</v>
      </c>
      <c r="E259" s="34">
        <v>556</v>
      </c>
      <c r="F259" s="34">
        <v>173</v>
      </c>
      <c r="G259" s="34">
        <v>20420</v>
      </c>
      <c r="H259" s="34">
        <v>66</v>
      </c>
    </row>
    <row r="260" spans="1:8" x14ac:dyDescent="0.25">
      <c r="A260" s="3" t="s">
        <v>677</v>
      </c>
      <c r="B260" s="3" t="s">
        <v>678</v>
      </c>
      <c r="C260" s="3" t="s">
        <v>162</v>
      </c>
      <c r="D260" s="3" t="s">
        <v>163</v>
      </c>
      <c r="E260" s="34">
        <v>491</v>
      </c>
      <c r="F260" s="34">
        <v>179</v>
      </c>
      <c r="G260" s="34">
        <v>20120</v>
      </c>
      <c r="H260" s="34">
        <v>59</v>
      </c>
    </row>
    <row r="261" spans="1:8" x14ac:dyDescent="0.25">
      <c r="A261" s="3" t="s">
        <v>679</v>
      </c>
      <c r="B261" s="3" t="s">
        <v>680</v>
      </c>
      <c r="C261" s="3" t="s">
        <v>168</v>
      </c>
      <c r="D261" s="3" t="s">
        <v>169</v>
      </c>
      <c r="E261" s="34">
        <v>694</v>
      </c>
      <c r="F261" s="34">
        <v>2864</v>
      </c>
      <c r="G261" s="34">
        <v>21710</v>
      </c>
      <c r="H261" s="34">
        <v>1081</v>
      </c>
    </row>
    <row r="262" spans="1:8" x14ac:dyDescent="0.25">
      <c r="A262" s="3" t="s">
        <v>681</v>
      </c>
      <c r="B262" s="3" t="s">
        <v>682</v>
      </c>
      <c r="C262" s="3" t="s">
        <v>118</v>
      </c>
      <c r="D262" s="3" t="s">
        <v>119</v>
      </c>
      <c r="E262" s="34">
        <v>1359</v>
      </c>
      <c r="F262" s="34">
        <v>23597</v>
      </c>
      <c r="G262" s="34">
        <v>14930</v>
      </c>
      <c r="H262" s="34">
        <v>9950</v>
      </c>
    </row>
    <row r="263" spans="1:8" x14ac:dyDescent="0.25">
      <c r="A263" s="3" t="s">
        <v>683</v>
      </c>
      <c r="B263" s="3" t="s">
        <v>684</v>
      </c>
      <c r="C263" s="3" t="s">
        <v>114</v>
      </c>
      <c r="D263" s="3" t="s">
        <v>115</v>
      </c>
      <c r="E263" s="34">
        <v>532</v>
      </c>
      <c r="F263" s="34">
        <v>320</v>
      </c>
      <c r="G263" s="34">
        <v>18860</v>
      </c>
      <c r="H263" s="34">
        <v>131</v>
      </c>
    </row>
    <row r="264" spans="1:8" x14ac:dyDescent="0.25">
      <c r="A264" s="3" t="s">
        <v>685</v>
      </c>
      <c r="B264" s="3" t="s">
        <v>686</v>
      </c>
      <c r="C264" s="3" t="s">
        <v>182</v>
      </c>
      <c r="D264" s="3" t="s">
        <v>183</v>
      </c>
      <c r="E264" s="34">
        <v>528</v>
      </c>
      <c r="F264" s="34">
        <v>766</v>
      </c>
      <c r="G264" s="34">
        <v>22210</v>
      </c>
      <c r="H264" s="34">
        <v>264</v>
      </c>
    </row>
    <row r="265" spans="1:8" x14ac:dyDescent="0.25">
      <c r="A265" s="3" t="s">
        <v>687</v>
      </c>
      <c r="B265" s="3" t="s">
        <v>688</v>
      </c>
      <c r="C265" s="3" t="s">
        <v>188</v>
      </c>
      <c r="D265" s="3" t="s">
        <v>189</v>
      </c>
      <c r="E265" s="34">
        <v>567</v>
      </c>
      <c r="F265" s="34">
        <v>832</v>
      </c>
      <c r="G265" s="34">
        <v>25870</v>
      </c>
      <c r="H265" s="34">
        <v>318</v>
      </c>
    </row>
    <row r="266" spans="1:8" x14ac:dyDescent="0.25">
      <c r="A266" s="3" t="s">
        <v>689</v>
      </c>
      <c r="B266" s="3" t="s">
        <v>690</v>
      </c>
      <c r="C266" s="3" t="s">
        <v>132</v>
      </c>
      <c r="D266" s="3" t="s">
        <v>133</v>
      </c>
      <c r="E266" s="34">
        <v>615</v>
      </c>
      <c r="F266" s="34">
        <v>1137</v>
      </c>
      <c r="G266" s="34">
        <v>20930</v>
      </c>
      <c r="H266" s="34">
        <v>463</v>
      </c>
    </row>
    <row r="267" spans="1:8" x14ac:dyDescent="0.25">
      <c r="A267" s="3" t="s">
        <v>691</v>
      </c>
      <c r="B267" s="3" t="s">
        <v>692</v>
      </c>
      <c r="C267" s="3" t="s">
        <v>114</v>
      </c>
      <c r="D267" s="3" t="s">
        <v>115</v>
      </c>
      <c r="E267" s="34">
        <v>497</v>
      </c>
      <c r="F267" s="34">
        <v>516</v>
      </c>
      <c r="G267" s="34">
        <v>19630</v>
      </c>
      <c r="H267" s="34">
        <v>181</v>
      </c>
    </row>
    <row r="268" spans="1:8" x14ac:dyDescent="0.25">
      <c r="A268" s="3" t="s">
        <v>693</v>
      </c>
      <c r="B268" s="3" t="s">
        <v>694</v>
      </c>
      <c r="C268" s="3" t="s">
        <v>182</v>
      </c>
      <c r="D268" s="3" t="s">
        <v>183</v>
      </c>
      <c r="E268" s="34">
        <v>626</v>
      </c>
      <c r="F268" s="34">
        <v>275</v>
      </c>
      <c r="G268" s="34">
        <v>19650</v>
      </c>
      <c r="H268" s="34">
        <v>108</v>
      </c>
    </row>
    <row r="269" spans="1:8" x14ac:dyDescent="0.25">
      <c r="A269" s="3" t="s">
        <v>695</v>
      </c>
      <c r="B269" s="3" t="s">
        <v>696</v>
      </c>
      <c r="C269" s="3" t="s">
        <v>140</v>
      </c>
      <c r="D269" s="3" t="s">
        <v>141</v>
      </c>
      <c r="E269" s="34">
        <v>791</v>
      </c>
      <c r="F269" s="34">
        <v>4987</v>
      </c>
      <c r="G269" s="34">
        <v>24730</v>
      </c>
      <c r="H269" s="34">
        <v>2082</v>
      </c>
    </row>
    <row r="270" spans="1:8" x14ac:dyDescent="0.25">
      <c r="A270" s="3" t="s">
        <v>697</v>
      </c>
      <c r="B270" s="3" t="s">
        <v>698</v>
      </c>
      <c r="C270" s="3" t="s">
        <v>270</v>
      </c>
      <c r="D270" s="3" t="s">
        <v>271</v>
      </c>
      <c r="E270" s="34">
        <v>450</v>
      </c>
      <c r="F270" s="34">
        <v>500</v>
      </c>
      <c r="G270" s="34">
        <v>22380</v>
      </c>
      <c r="H270" s="34">
        <v>176</v>
      </c>
    </row>
    <row r="271" spans="1:8" x14ac:dyDescent="0.25">
      <c r="A271" s="3" t="s">
        <v>699</v>
      </c>
      <c r="B271" s="3" t="s">
        <v>700</v>
      </c>
      <c r="C271" s="3" t="s">
        <v>178</v>
      </c>
      <c r="D271" s="3" t="s">
        <v>179</v>
      </c>
      <c r="E271" s="34">
        <v>480</v>
      </c>
      <c r="F271" s="34">
        <v>317</v>
      </c>
      <c r="G271" s="34">
        <v>18930</v>
      </c>
      <c r="H271" s="34">
        <v>126</v>
      </c>
    </row>
    <row r="272" spans="1:8" x14ac:dyDescent="0.25">
      <c r="A272" s="3" t="s">
        <v>701</v>
      </c>
      <c r="B272" s="3" t="s">
        <v>702</v>
      </c>
      <c r="C272" s="3" t="s">
        <v>152</v>
      </c>
      <c r="D272" s="3" t="s">
        <v>153</v>
      </c>
      <c r="E272" s="34">
        <v>542</v>
      </c>
      <c r="F272" s="34">
        <v>1362</v>
      </c>
      <c r="G272" s="34">
        <v>20920</v>
      </c>
      <c r="H272" s="34">
        <v>542</v>
      </c>
    </row>
    <row r="273" spans="1:8" x14ac:dyDescent="0.25">
      <c r="A273" s="3" t="s">
        <v>703</v>
      </c>
      <c r="B273" s="3" t="s">
        <v>704</v>
      </c>
      <c r="C273" s="3" t="s">
        <v>220</v>
      </c>
      <c r="D273" s="3" t="s">
        <v>221</v>
      </c>
      <c r="E273" s="34">
        <v>594</v>
      </c>
      <c r="F273" s="34">
        <v>1024</v>
      </c>
      <c r="G273" s="34">
        <v>21990</v>
      </c>
      <c r="H273" s="34">
        <v>388</v>
      </c>
    </row>
    <row r="274" spans="1:8" x14ac:dyDescent="0.25">
      <c r="A274" s="3" t="s">
        <v>705</v>
      </c>
      <c r="B274" s="3" t="s">
        <v>706</v>
      </c>
      <c r="C274" s="3" t="s">
        <v>228</v>
      </c>
      <c r="D274" s="3" t="s">
        <v>229</v>
      </c>
      <c r="E274" s="34">
        <v>773</v>
      </c>
      <c r="F274" s="34">
        <v>1333</v>
      </c>
      <c r="G274" s="34">
        <v>19790</v>
      </c>
      <c r="H274" s="34">
        <v>536</v>
      </c>
    </row>
    <row r="275" spans="1:8" x14ac:dyDescent="0.25">
      <c r="A275" s="3" t="s">
        <v>707</v>
      </c>
      <c r="B275" s="3" t="s">
        <v>708</v>
      </c>
      <c r="C275" s="3" t="s">
        <v>140</v>
      </c>
      <c r="D275" s="3" t="s">
        <v>141</v>
      </c>
      <c r="E275" s="34">
        <v>672</v>
      </c>
      <c r="F275" s="34">
        <v>4381</v>
      </c>
      <c r="G275" s="34">
        <v>22640</v>
      </c>
      <c r="H275" s="34">
        <v>1751</v>
      </c>
    </row>
    <row r="276" spans="1:8" x14ac:dyDescent="0.25">
      <c r="A276" s="3" t="s">
        <v>709</v>
      </c>
      <c r="B276" s="3" t="s">
        <v>710</v>
      </c>
      <c r="C276" s="3" t="s">
        <v>188</v>
      </c>
      <c r="D276" s="3" t="s">
        <v>189</v>
      </c>
      <c r="E276" s="34">
        <v>522</v>
      </c>
      <c r="F276" s="34">
        <v>265</v>
      </c>
      <c r="G276" s="34">
        <v>24240</v>
      </c>
      <c r="H276" s="34">
        <v>112</v>
      </c>
    </row>
    <row r="277" spans="1:8" x14ac:dyDescent="0.25">
      <c r="A277" s="3" t="s">
        <v>711</v>
      </c>
      <c r="B277" s="3" t="s">
        <v>712</v>
      </c>
      <c r="C277" s="3" t="s">
        <v>110</v>
      </c>
      <c r="D277" s="3" t="s">
        <v>111</v>
      </c>
      <c r="E277" s="34">
        <v>594</v>
      </c>
      <c r="F277" s="34">
        <v>1029</v>
      </c>
      <c r="G277" s="34">
        <v>18890</v>
      </c>
      <c r="H277" s="34">
        <v>424</v>
      </c>
    </row>
    <row r="278" spans="1:8" x14ac:dyDescent="0.25">
      <c r="A278" s="3" t="s">
        <v>713</v>
      </c>
      <c r="B278" s="3" t="s">
        <v>714</v>
      </c>
      <c r="C278" s="3" t="s">
        <v>367</v>
      </c>
      <c r="D278" s="3" t="s">
        <v>368</v>
      </c>
      <c r="E278" s="34">
        <v>574</v>
      </c>
      <c r="F278" s="34">
        <v>824</v>
      </c>
      <c r="G278" s="34">
        <v>20760</v>
      </c>
      <c r="H278" s="34">
        <v>312</v>
      </c>
    </row>
    <row r="279" spans="1:8" x14ac:dyDescent="0.25">
      <c r="A279" s="3" t="s">
        <v>715</v>
      </c>
      <c r="B279" s="3" t="s">
        <v>716</v>
      </c>
      <c r="C279" s="3" t="s">
        <v>124</v>
      </c>
      <c r="D279" s="3" t="s">
        <v>125</v>
      </c>
      <c r="E279" s="34">
        <v>693</v>
      </c>
      <c r="F279" s="34">
        <v>4951</v>
      </c>
      <c r="G279" s="34">
        <v>23990</v>
      </c>
      <c r="H279" s="34">
        <v>1958</v>
      </c>
    </row>
    <row r="280" spans="1:8" x14ac:dyDescent="0.25">
      <c r="A280" s="3" t="s">
        <v>717</v>
      </c>
      <c r="B280" s="3" t="s">
        <v>718</v>
      </c>
      <c r="C280" s="3" t="s">
        <v>140</v>
      </c>
      <c r="D280" s="3" t="s">
        <v>141</v>
      </c>
      <c r="E280" s="34">
        <v>833</v>
      </c>
      <c r="F280" s="34">
        <v>2993</v>
      </c>
      <c r="G280" s="34">
        <v>22510</v>
      </c>
      <c r="H280" s="34">
        <v>1209</v>
      </c>
    </row>
    <row r="281" spans="1:8" x14ac:dyDescent="0.25">
      <c r="A281" s="3" t="s">
        <v>719</v>
      </c>
      <c r="B281" s="3" t="s">
        <v>720</v>
      </c>
      <c r="C281" s="3" t="s">
        <v>162</v>
      </c>
      <c r="D281" s="3" t="s">
        <v>163</v>
      </c>
      <c r="E281" s="34">
        <v>648</v>
      </c>
      <c r="F281" s="34">
        <v>422</v>
      </c>
      <c r="G281" s="34">
        <v>17500</v>
      </c>
      <c r="H281" s="34">
        <v>186</v>
      </c>
    </row>
    <row r="282" spans="1:8" x14ac:dyDescent="0.25">
      <c r="A282" s="3" t="s">
        <v>721</v>
      </c>
      <c r="B282" s="3" t="s">
        <v>722</v>
      </c>
      <c r="C282" s="3" t="s">
        <v>156</v>
      </c>
      <c r="D282" s="3" t="s">
        <v>157</v>
      </c>
      <c r="E282" s="34">
        <v>476</v>
      </c>
      <c r="F282" s="34">
        <v>196</v>
      </c>
      <c r="G282" s="34">
        <v>22420</v>
      </c>
      <c r="H282" s="34">
        <v>72</v>
      </c>
    </row>
    <row r="283" spans="1:8" x14ac:dyDescent="0.25">
      <c r="A283" s="3" t="s">
        <v>723</v>
      </c>
      <c r="B283" s="3" t="s">
        <v>724</v>
      </c>
      <c r="C283" s="3" t="s">
        <v>156</v>
      </c>
      <c r="D283" s="3" t="s">
        <v>157</v>
      </c>
      <c r="E283" s="34">
        <v>617</v>
      </c>
      <c r="F283" s="34">
        <v>229</v>
      </c>
      <c r="G283" s="34">
        <v>18440</v>
      </c>
      <c r="H283" s="34">
        <v>94</v>
      </c>
    </row>
    <row r="284" spans="1:8" x14ac:dyDescent="0.25">
      <c r="A284" s="3" t="s">
        <v>725</v>
      </c>
      <c r="B284" s="3" t="s">
        <v>726</v>
      </c>
      <c r="C284" s="3" t="s">
        <v>367</v>
      </c>
      <c r="D284" s="3" t="s">
        <v>368</v>
      </c>
      <c r="E284" s="34">
        <v>455</v>
      </c>
      <c r="F284" s="34">
        <v>1243</v>
      </c>
      <c r="G284" s="34">
        <v>21480</v>
      </c>
      <c r="H284" s="34">
        <v>455</v>
      </c>
    </row>
    <row r="285" spans="1:8" x14ac:dyDescent="0.25">
      <c r="A285" s="3" t="s">
        <v>727</v>
      </c>
      <c r="B285" s="3" t="s">
        <v>728</v>
      </c>
      <c r="C285" s="3" t="s">
        <v>118</v>
      </c>
      <c r="D285" s="3" t="s">
        <v>119</v>
      </c>
      <c r="E285" s="34">
        <v>1605</v>
      </c>
      <c r="F285" s="34">
        <v>7660</v>
      </c>
      <c r="G285" s="34">
        <v>27770</v>
      </c>
      <c r="H285" s="34">
        <v>3015</v>
      </c>
    </row>
    <row r="286" spans="1:8" x14ac:dyDescent="0.25">
      <c r="A286" s="3" t="s">
        <v>729</v>
      </c>
      <c r="B286" s="3" t="s">
        <v>730</v>
      </c>
      <c r="C286" s="3" t="s">
        <v>172</v>
      </c>
      <c r="D286" s="3" t="s">
        <v>173</v>
      </c>
      <c r="E286" s="34">
        <v>972</v>
      </c>
      <c r="F286" s="34">
        <v>3239</v>
      </c>
      <c r="G286" s="34">
        <v>27490</v>
      </c>
      <c r="H286" s="34">
        <v>1280</v>
      </c>
    </row>
    <row r="287" spans="1:8" x14ac:dyDescent="0.25">
      <c r="A287" s="3" t="s">
        <v>731</v>
      </c>
      <c r="B287" s="3" t="s">
        <v>732</v>
      </c>
      <c r="C287" s="3" t="s">
        <v>178</v>
      </c>
      <c r="D287" s="3" t="s">
        <v>179</v>
      </c>
      <c r="E287" s="34">
        <v>457</v>
      </c>
      <c r="F287" s="34">
        <v>112</v>
      </c>
      <c r="G287" s="34">
        <v>20660</v>
      </c>
      <c r="H287" s="34">
        <v>45</v>
      </c>
    </row>
    <row r="288" spans="1:8" x14ac:dyDescent="0.25">
      <c r="A288" s="3" t="s">
        <v>733</v>
      </c>
      <c r="B288" s="3" t="s">
        <v>734</v>
      </c>
      <c r="C288" s="3" t="s">
        <v>156</v>
      </c>
      <c r="D288" s="3" t="s">
        <v>157</v>
      </c>
      <c r="E288" s="34">
        <v>756</v>
      </c>
      <c r="F288" s="34">
        <v>152</v>
      </c>
      <c r="G288" s="34">
        <v>17020</v>
      </c>
      <c r="H288" s="34">
        <v>58</v>
      </c>
    </row>
    <row r="289" spans="1:8" x14ac:dyDescent="0.25">
      <c r="A289" s="3" t="s">
        <v>735</v>
      </c>
      <c r="B289" s="3" t="s">
        <v>736</v>
      </c>
      <c r="C289" s="3" t="s">
        <v>162</v>
      </c>
      <c r="D289" s="3" t="s">
        <v>163</v>
      </c>
      <c r="E289" s="34">
        <v>738</v>
      </c>
      <c r="F289" s="34">
        <v>262</v>
      </c>
      <c r="G289" s="34">
        <v>18140</v>
      </c>
      <c r="H289" s="34">
        <v>100</v>
      </c>
    </row>
    <row r="290" spans="1:8" x14ac:dyDescent="0.25">
      <c r="A290" s="3" t="s">
        <v>737</v>
      </c>
      <c r="B290" s="3" t="s">
        <v>738</v>
      </c>
      <c r="C290" s="3" t="s">
        <v>178</v>
      </c>
      <c r="D290" s="3" t="s">
        <v>179</v>
      </c>
      <c r="E290" s="34">
        <v>600</v>
      </c>
      <c r="F290" s="34">
        <v>262</v>
      </c>
      <c r="G290" s="34">
        <v>22790</v>
      </c>
      <c r="H290" s="34">
        <v>104</v>
      </c>
    </row>
    <row r="291" spans="1:8" x14ac:dyDescent="0.25">
      <c r="A291" s="3" t="s">
        <v>739</v>
      </c>
      <c r="B291" s="3" t="s">
        <v>740</v>
      </c>
      <c r="C291" s="3" t="s">
        <v>182</v>
      </c>
      <c r="D291" s="3" t="s">
        <v>183</v>
      </c>
      <c r="E291" s="34">
        <v>688</v>
      </c>
      <c r="F291" s="34">
        <v>777</v>
      </c>
      <c r="G291" s="34">
        <v>23860</v>
      </c>
      <c r="H291" s="34">
        <v>299</v>
      </c>
    </row>
    <row r="292" spans="1:8" x14ac:dyDescent="0.25">
      <c r="A292" s="3" t="s">
        <v>741</v>
      </c>
      <c r="B292" s="3" t="s">
        <v>742</v>
      </c>
      <c r="C292" s="3" t="s">
        <v>128</v>
      </c>
      <c r="D292" s="3" t="s">
        <v>129</v>
      </c>
      <c r="E292" s="34">
        <v>1246</v>
      </c>
      <c r="F292" s="34">
        <v>550</v>
      </c>
      <c r="G292" s="34">
        <v>18310</v>
      </c>
      <c r="H292" s="34">
        <v>232</v>
      </c>
    </row>
    <row r="293" spans="1:8" x14ac:dyDescent="0.25">
      <c r="A293" s="3" t="s">
        <v>743</v>
      </c>
      <c r="B293" s="3" t="s">
        <v>744</v>
      </c>
      <c r="C293" s="3" t="s">
        <v>118</v>
      </c>
      <c r="D293" s="3" t="s">
        <v>119</v>
      </c>
      <c r="E293" s="34">
        <v>1500</v>
      </c>
      <c r="F293" s="34">
        <v>73142</v>
      </c>
      <c r="G293" s="34">
        <v>23940</v>
      </c>
      <c r="H293" s="34">
        <v>34777</v>
      </c>
    </row>
    <row r="294" spans="1:8" x14ac:dyDescent="0.25">
      <c r="A294" s="3" t="s">
        <v>745</v>
      </c>
      <c r="B294" s="3" t="s">
        <v>746</v>
      </c>
      <c r="C294" s="3" t="s">
        <v>270</v>
      </c>
      <c r="D294" s="3" t="s">
        <v>271</v>
      </c>
      <c r="E294" s="34">
        <v>477</v>
      </c>
      <c r="F294" s="34">
        <v>361</v>
      </c>
      <c r="G294" s="34">
        <v>22170</v>
      </c>
      <c r="H294" s="34">
        <v>133</v>
      </c>
    </row>
    <row r="295" spans="1:8" x14ac:dyDescent="0.25">
      <c r="A295" s="3" t="s">
        <v>747</v>
      </c>
      <c r="B295" s="3" t="s">
        <v>748</v>
      </c>
      <c r="C295" s="3" t="s">
        <v>178</v>
      </c>
      <c r="D295" s="3" t="s">
        <v>179</v>
      </c>
      <c r="E295" s="34">
        <v>487</v>
      </c>
      <c r="F295" s="34">
        <v>247</v>
      </c>
      <c r="G295" s="34">
        <v>18290</v>
      </c>
      <c r="H295" s="34">
        <v>91</v>
      </c>
    </row>
    <row r="296" spans="1:8" x14ac:dyDescent="0.25">
      <c r="A296" s="3" t="s">
        <v>749</v>
      </c>
      <c r="B296" s="3" t="s">
        <v>750</v>
      </c>
      <c r="C296" s="3" t="s">
        <v>124</v>
      </c>
      <c r="D296" s="3" t="s">
        <v>125</v>
      </c>
      <c r="E296" s="34">
        <v>786</v>
      </c>
      <c r="F296" s="34">
        <v>10613</v>
      </c>
      <c r="G296" s="34">
        <v>24050</v>
      </c>
      <c r="H296" s="34">
        <v>4220</v>
      </c>
    </row>
    <row r="297" spans="1:8" x14ac:dyDescent="0.25">
      <c r="A297" s="3" t="s">
        <v>751</v>
      </c>
      <c r="B297" s="3" t="s">
        <v>752</v>
      </c>
      <c r="C297" s="3" t="s">
        <v>278</v>
      </c>
      <c r="D297" s="3" t="s">
        <v>279</v>
      </c>
      <c r="E297" s="34">
        <v>558</v>
      </c>
      <c r="F297" s="34">
        <v>444</v>
      </c>
      <c r="G297" s="34">
        <v>21580</v>
      </c>
      <c r="H297" s="34">
        <v>187</v>
      </c>
    </row>
    <row r="298" spans="1:8" x14ac:dyDescent="0.25">
      <c r="A298" s="3" t="s">
        <v>753</v>
      </c>
      <c r="B298" s="3" t="s">
        <v>754</v>
      </c>
      <c r="C298" s="3" t="s">
        <v>114</v>
      </c>
      <c r="D298" s="3" t="s">
        <v>115</v>
      </c>
      <c r="E298" s="34">
        <v>572</v>
      </c>
      <c r="F298" s="34">
        <v>615</v>
      </c>
      <c r="G298" s="34">
        <v>17280</v>
      </c>
      <c r="H298" s="34">
        <v>259</v>
      </c>
    </row>
    <row r="299" spans="1:8" x14ac:dyDescent="0.25">
      <c r="A299" s="3" t="s">
        <v>755</v>
      </c>
      <c r="B299" s="3" t="s">
        <v>756</v>
      </c>
      <c r="C299" s="3" t="s">
        <v>132</v>
      </c>
      <c r="D299" s="3" t="s">
        <v>133</v>
      </c>
      <c r="E299" s="34">
        <v>538</v>
      </c>
      <c r="F299" s="34">
        <v>304</v>
      </c>
      <c r="G299" s="34">
        <v>20330</v>
      </c>
      <c r="H299" s="34">
        <v>119</v>
      </c>
    </row>
    <row r="300" spans="1:8" x14ac:dyDescent="0.25">
      <c r="A300" s="3" t="s">
        <v>757</v>
      </c>
      <c r="B300" s="3" t="s">
        <v>758</v>
      </c>
      <c r="C300" s="3" t="s">
        <v>114</v>
      </c>
      <c r="D300" s="3" t="s">
        <v>115</v>
      </c>
      <c r="E300" s="34">
        <v>600</v>
      </c>
      <c r="F300" s="34">
        <v>1750</v>
      </c>
      <c r="G300" s="34">
        <v>16870</v>
      </c>
      <c r="H300" s="34">
        <v>676</v>
      </c>
    </row>
    <row r="301" spans="1:8" x14ac:dyDescent="0.25">
      <c r="A301" s="3" t="s">
        <v>759</v>
      </c>
      <c r="B301" s="3" t="s">
        <v>760</v>
      </c>
      <c r="C301" s="3" t="s">
        <v>228</v>
      </c>
      <c r="D301" s="3" t="s">
        <v>229</v>
      </c>
      <c r="E301" s="34">
        <v>782</v>
      </c>
      <c r="F301" s="34">
        <v>1711</v>
      </c>
      <c r="G301" s="34">
        <v>21700</v>
      </c>
      <c r="H301" s="34">
        <v>608</v>
      </c>
    </row>
    <row r="302" spans="1:8" x14ac:dyDescent="0.25">
      <c r="A302" s="3" t="s">
        <v>761</v>
      </c>
      <c r="B302" s="3" t="s">
        <v>762</v>
      </c>
      <c r="C302" s="3" t="s">
        <v>114</v>
      </c>
      <c r="D302" s="3" t="s">
        <v>115</v>
      </c>
      <c r="E302" s="34">
        <v>591</v>
      </c>
      <c r="F302" s="34">
        <v>187</v>
      </c>
      <c r="G302" s="34">
        <v>19780</v>
      </c>
      <c r="H302" s="34">
        <v>73</v>
      </c>
    </row>
    <row r="303" spans="1:8" x14ac:dyDescent="0.25">
      <c r="A303" s="3" t="s">
        <v>763</v>
      </c>
      <c r="B303" s="3" t="s">
        <v>764</v>
      </c>
      <c r="C303" s="3" t="s">
        <v>178</v>
      </c>
      <c r="D303" s="3" t="s">
        <v>179</v>
      </c>
      <c r="E303" s="34">
        <v>402</v>
      </c>
      <c r="F303" s="34">
        <v>150</v>
      </c>
      <c r="G303" s="34">
        <v>19170</v>
      </c>
      <c r="H303" s="34">
        <v>56</v>
      </c>
    </row>
    <row r="304" spans="1:8" x14ac:dyDescent="0.25">
      <c r="A304" s="3" t="s">
        <v>765</v>
      </c>
      <c r="B304" s="3" t="s">
        <v>766</v>
      </c>
      <c r="C304" s="3" t="s">
        <v>238</v>
      </c>
      <c r="D304" s="3" t="s">
        <v>239</v>
      </c>
      <c r="E304" s="34">
        <v>878</v>
      </c>
      <c r="F304" s="34">
        <v>3354</v>
      </c>
      <c r="G304" s="34">
        <v>24810</v>
      </c>
      <c r="H304" s="34">
        <v>1384</v>
      </c>
    </row>
    <row r="305" spans="1:8" x14ac:dyDescent="0.25">
      <c r="A305" s="3" t="s">
        <v>767</v>
      </c>
      <c r="B305" s="3" t="s">
        <v>768</v>
      </c>
      <c r="C305" s="3" t="s">
        <v>114</v>
      </c>
      <c r="D305" s="3" t="s">
        <v>115</v>
      </c>
      <c r="E305" s="34">
        <v>527</v>
      </c>
      <c r="F305" s="34">
        <v>571</v>
      </c>
      <c r="G305" s="34">
        <v>17870</v>
      </c>
      <c r="H305" s="34">
        <v>220</v>
      </c>
    </row>
    <row r="306" spans="1:8" x14ac:dyDescent="0.25">
      <c r="A306" s="3" t="s">
        <v>769</v>
      </c>
      <c r="B306" s="3" t="s">
        <v>770</v>
      </c>
      <c r="C306" s="3" t="s">
        <v>152</v>
      </c>
      <c r="D306" s="3" t="s">
        <v>153</v>
      </c>
      <c r="E306" s="34">
        <v>383</v>
      </c>
      <c r="F306" s="34">
        <v>96</v>
      </c>
    </row>
    <row r="307" spans="1:8" x14ac:dyDescent="0.25">
      <c r="A307" s="3" t="s">
        <v>771</v>
      </c>
      <c r="B307" s="3" t="s">
        <v>772</v>
      </c>
      <c r="C307" s="3" t="s">
        <v>270</v>
      </c>
      <c r="D307" s="3" t="s">
        <v>271</v>
      </c>
      <c r="E307" s="34">
        <v>545</v>
      </c>
      <c r="F307" s="34">
        <v>1085</v>
      </c>
      <c r="G307" s="34">
        <v>18520</v>
      </c>
      <c r="H307" s="34">
        <v>428</v>
      </c>
    </row>
    <row r="308" spans="1:8" x14ac:dyDescent="0.25">
      <c r="A308" s="3" t="s">
        <v>773</v>
      </c>
      <c r="B308" s="3" t="s">
        <v>774</v>
      </c>
      <c r="C308" s="3" t="s">
        <v>168</v>
      </c>
      <c r="D308" s="3" t="s">
        <v>169</v>
      </c>
      <c r="E308" s="34">
        <v>668</v>
      </c>
      <c r="F308" s="34">
        <v>1907</v>
      </c>
      <c r="G308" s="34">
        <v>22860</v>
      </c>
      <c r="H308" s="34">
        <v>717</v>
      </c>
    </row>
    <row r="309" spans="1:8" x14ac:dyDescent="0.25">
      <c r="A309" s="3" t="s">
        <v>775</v>
      </c>
      <c r="B309" s="3" t="s">
        <v>776</v>
      </c>
      <c r="C309" s="3" t="s">
        <v>110</v>
      </c>
      <c r="D309" s="3" t="s">
        <v>111</v>
      </c>
      <c r="E309" s="34">
        <v>651</v>
      </c>
      <c r="F309" s="34">
        <v>1046</v>
      </c>
      <c r="G309" s="34">
        <v>21590</v>
      </c>
      <c r="H309" s="34">
        <v>377</v>
      </c>
    </row>
    <row r="310" spans="1:8" x14ac:dyDescent="0.25">
      <c r="A310" s="3" t="s">
        <v>777</v>
      </c>
      <c r="B310" s="3" t="s">
        <v>778</v>
      </c>
      <c r="C310" s="3" t="s">
        <v>178</v>
      </c>
      <c r="D310" s="3" t="s">
        <v>179</v>
      </c>
      <c r="E310" s="34">
        <v>603</v>
      </c>
      <c r="F310" s="34">
        <v>394</v>
      </c>
      <c r="G310" s="34">
        <v>20950</v>
      </c>
      <c r="H310" s="34">
        <v>157</v>
      </c>
    </row>
    <row r="311" spans="1:8" x14ac:dyDescent="0.25">
      <c r="A311" s="3" t="s">
        <v>779</v>
      </c>
      <c r="B311" s="3" t="s">
        <v>780</v>
      </c>
      <c r="C311" s="3" t="s">
        <v>335</v>
      </c>
      <c r="D311" s="3" t="s">
        <v>336</v>
      </c>
      <c r="E311" s="34">
        <v>544</v>
      </c>
      <c r="F311" s="34">
        <v>1303</v>
      </c>
      <c r="G311" s="34">
        <v>21000</v>
      </c>
      <c r="H311" s="34">
        <v>440</v>
      </c>
    </row>
    <row r="312" spans="1:8" x14ac:dyDescent="0.25">
      <c r="A312" s="3" t="s">
        <v>781</v>
      </c>
      <c r="B312" s="3" t="s">
        <v>782</v>
      </c>
      <c r="C312" s="3" t="s">
        <v>270</v>
      </c>
      <c r="D312" s="3" t="s">
        <v>271</v>
      </c>
      <c r="E312" s="34">
        <v>580</v>
      </c>
      <c r="F312" s="34">
        <v>613</v>
      </c>
      <c r="G312" s="34">
        <v>21990</v>
      </c>
      <c r="H312" s="34">
        <v>233</v>
      </c>
    </row>
    <row r="313" spans="1:8" x14ac:dyDescent="0.25">
      <c r="A313" s="3" t="s">
        <v>783</v>
      </c>
      <c r="B313" s="3" t="s">
        <v>784</v>
      </c>
      <c r="C313" s="3" t="s">
        <v>228</v>
      </c>
      <c r="D313" s="3" t="s">
        <v>229</v>
      </c>
      <c r="E313" s="34">
        <v>1019</v>
      </c>
      <c r="F313" s="34">
        <v>403</v>
      </c>
      <c r="G313" s="34">
        <v>23330</v>
      </c>
      <c r="H313" s="34">
        <v>152</v>
      </c>
    </row>
    <row r="314" spans="1:8" x14ac:dyDescent="0.25">
      <c r="A314" s="3" t="s">
        <v>785</v>
      </c>
      <c r="B314" s="3" t="s">
        <v>786</v>
      </c>
      <c r="C314" s="3" t="s">
        <v>110</v>
      </c>
      <c r="D314" s="3" t="s">
        <v>111</v>
      </c>
      <c r="E314" s="34">
        <v>677</v>
      </c>
      <c r="F314" s="34">
        <v>853</v>
      </c>
      <c r="G314" s="34">
        <v>21880</v>
      </c>
      <c r="H314" s="34">
        <v>355</v>
      </c>
    </row>
    <row r="315" spans="1:8" x14ac:dyDescent="0.25">
      <c r="A315" s="3" t="s">
        <v>787</v>
      </c>
      <c r="B315" s="3" t="s">
        <v>788</v>
      </c>
      <c r="C315" s="3" t="s">
        <v>178</v>
      </c>
      <c r="D315" s="3" t="s">
        <v>179</v>
      </c>
      <c r="E315" s="34">
        <v>538</v>
      </c>
      <c r="F315" s="34">
        <v>149</v>
      </c>
      <c r="G315" s="34">
        <v>20790</v>
      </c>
      <c r="H315" s="34">
        <v>67</v>
      </c>
    </row>
    <row r="316" spans="1:8" x14ac:dyDescent="0.25">
      <c r="A316" s="3" t="s">
        <v>789</v>
      </c>
      <c r="B316" s="3" t="s">
        <v>790</v>
      </c>
      <c r="C316" s="3" t="s">
        <v>114</v>
      </c>
      <c r="D316" s="3" t="s">
        <v>115</v>
      </c>
      <c r="E316" s="34">
        <v>452</v>
      </c>
      <c r="F316" s="34">
        <v>502</v>
      </c>
      <c r="G316" s="34">
        <v>20340</v>
      </c>
      <c r="H316" s="34">
        <v>181</v>
      </c>
    </row>
    <row r="317" spans="1:8" x14ac:dyDescent="0.25">
      <c r="A317" s="3" t="s">
        <v>791</v>
      </c>
      <c r="B317" s="3" t="s">
        <v>792</v>
      </c>
      <c r="C317" s="3" t="s">
        <v>182</v>
      </c>
      <c r="D317" s="3" t="s">
        <v>183</v>
      </c>
      <c r="E317" s="34">
        <v>511</v>
      </c>
      <c r="F317" s="34">
        <v>1781</v>
      </c>
      <c r="G317" s="34">
        <v>20570</v>
      </c>
      <c r="H317" s="34">
        <v>681</v>
      </c>
    </row>
    <row r="318" spans="1:8" x14ac:dyDescent="0.25">
      <c r="A318" s="3" t="s">
        <v>793</v>
      </c>
      <c r="B318" s="3" t="s">
        <v>794</v>
      </c>
      <c r="C318" s="3" t="s">
        <v>132</v>
      </c>
      <c r="D318" s="3" t="s">
        <v>133</v>
      </c>
      <c r="E318" s="34">
        <v>518</v>
      </c>
      <c r="F318" s="34">
        <v>310</v>
      </c>
      <c r="G318" s="34">
        <v>23850</v>
      </c>
      <c r="H318" s="34">
        <v>112</v>
      </c>
    </row>
    <row r="319" spans="1:8" x14ac:dyDescent="0.25">
      <c r="A319" s="3" t="s">
        <v>795</v>
      </c>
      <c r="B319" s="3" t="s">
        <v>796</v>
      </c>
      <c r="C319" s="3" t="s">
        <v>212</v>
      </c>
      <c r="D319" s="3" t="s">
        <v>213</v>
      </c>
      <c r="E319" s="34">
        <v>673</v>
      </c>
      <c r="F319" s="34">
        <v>530</v>
      </c>
      <c r="G319" s="34">
        <v>18740</v>
      </c>
      <c r="H319" s="34">
        <v>205</v>
      </c>
    </row>
    <row r="320" spans="1:8" x14ac:dyDescent="0.25">
      <c r="A320" s="3" t="s">
        <v>797</v>
      </c>
      <c r="B320" s="3" t="s">
        <v>798</v>
      </c>
      <c r="C320" s="3" t="s">
        <v>182</v>
      </c>
      <c r="D320" s="3" t="s">
        <v>183</v>
      </c>
      <c r="E320" s="34">
        <v>620</v>
      </c>
      <c r="F320" s="34">
        <v>188</v>
      </c>
      <c r="G320" s="34">
        <v>19810</v>
      </c>
      <c r="H320" s="34">
        <v>73</v>
      </c>
    </row>
    <row r="321" spans="1:8" x14ac:dyDescent="0.25">
      <c r="A321" s="3" t="s">
        <v>799</v>
      </c>
      <c r="B321" s="3" t="s">
        <v>800</v>
      </c>
      <c r="C321" s="3" t="s">
        <v>132</v>
      </c>
      <c r="D321" s="3" t="s">
        <v>133</v>
      </c>
      <c r="E321" s="34">
        <v>561</v>
      </c>
      <c r="F321" s="34">
        <v>1251</v>
      </c>
      <c r="G321" s="34">
        <v>20950</v>
      </c>
      <c r="H321" s="34">
        <v>507</v>
      </c>
    </row>
    <row r="322" spans="1:8" x14ac:dyDescent="0.25">
      <c r="A322" s="3" t="s">
        <v>801</v>
      </c>
      <c r="B322" s="3" t="s">
        <v>802</v>
      </c>
      <c r="C322" s="3" t="s">
        <v>118</v>
      </c>
      <c r="D322" s="3" t="s">
        <v>119</v>
      </c>
      <c r="E322" s="34">
        <v>1317</v>
      </c>
      <c r="F322" s="34">
        <v>9067</v>
      </c>
      <c r="G322" s="34">
        <v>23270</v>
      </c>
      <c r="H322" s="34">
        <v>4109</v>
      </c>
    </row>
    <row r="323" spans="1:8" x14ac:dyDescent="0.25">
      <c r="A323" s="3" t="s">
        <v>803</v>
      </c>
      <c r="B323" s="3" t="s">
        <v>804</v>
      </c>
      <c r="C323" s="3" t="s">
        <v>212</v>
      </c>
      <c r="D323" s="3" t="s">
        <v>213</v>
      </c>
      <c r="E323" s="34">
        <v>1073</v>
      </c>
      <c r="F323" s="34">
        <v>5091</v>
      </c>
      <c r="G323" s="34">
        <v>17150</v>
      </c>
      <c r="H323" s="34">
        <v>2210</v>
      </c>
    </row>
    <row r="324" spans="1:8" x14ac:dyDescent="0.25">
      <c r="A324" s="3" t="s">
        <v>805</v>
      </c>
      <c r="B324" s="3" t="s">
        <v>806</v>
      </c>
      <c r="C324" s="3" t="s">
        <v>162</v>
      </c>
      <c r="D324" s="3" t="s">
        <v>163</v>
      </c>
      <c r="E324" s="34">
        <v>679</v>
      </c>
      <c r="F324" s="34">
        <v>1065</v>
      </c>
      <c r="G324" s="34">
        <v>17230</v>
      </c>
      <c r="H324" s="34">
        <v>439</v>
      </c>
    </row>
    <row r="325" spans="1:8" x14ac:dyDescent="0.25">
      <c r="A325" s="3" t="s">
        <v>807</v>
      </c>
      <c r="B325" s="3" t="s">
        <v>808</v>
      </c>
      <c r="C325" s="3" t="s">
        <v>152</v>
      </c>
      <c r="D325" s="3" t="s">
        <v>153</v>
      </c>
      <c r="E325" s="34">
        <v>472</v>
      </c>
      <c r="F325" s="34">
        <v>1223</v>
      </c>
      <c r="G325" s="34">
        <v>20550</v>
      </c>
      <c r="H325" s="34">
        <v>482</v>
      </c>
    </row>
    <row r="326" spans="1:8" x14ac:dyDescent="0.25">
      <c r="A326" s="3" t="s">
        <v>809</v>
      </c>
      <c r="B326" s="3" t="s">
        <v>810</v>
      </c>
      <c r="C326" s="3" t="s">
        <v>118</v>
      </c>
      <c r="D326" s="3" t="s">
        <v>119</v>
      </c>
      <c r="E326" s="34">
        <v>1287</v>
      </c>
      <c r="F326" s="34">
        <v>65565</v>
      </c>
      <c r="G326" s="34">
        <v>24910</v>
      </c>
      <c r="H326" s="34">
        <v>25963</v>
      </c>
    </row>
    <row r="327" spans="1:8" x14ac:dyDescent="0.25">
      <c r="A327" s="3" t="s">
        <v>811</v>
      </c>
      <c r="B327" s="3" t="s">
        <v>812</v>
      </c>
      <c r="C327" s="3" t="s">
        <v>270</v>
      </c>
      <c r="D327" s="3" t="s">
        <v>271</v>
      </c>
      <c r="E327" s="34">
        <v>686</v>
      </c>
      <c r="F327" s="34">
        <v>490</v>
      </c>
      <c r="G327" s="34">
        <v>18420</v>
      </c>
      <c r="H327" s="34">
        <v>206</v>
      </c>
    </row>
    <row r="328" spans="1:8" x14ac:dyDescent="0.25">
      <c r="A328" s="3" t="s">
        <v>813</v>
      </c>
      <c r="B328" s="3" t="s">
        <v>814</v>
      </c>
      <c r="C328" s="3" t="s">
        <v>228</v>
      </c>
      <c r="D328" s="3" t="s">
        <v>229</v>
      </c>
      <c r="E328" s="34">
        <v>542</v>
      </c>
      <c r="F328" s="34">
        <v>767</v>
      </c>
      <c r="G328" s="34">
        <v>19950</v>
      </c>
      <c r="H328" s="34">
        <v>282</v>
      </c>
    </row>
    <row r="329" spans="1:8" x14ac:dyDescent="0.25">
      <c r="A329" s="3" t="s">
        <v>815</v>
      </c>
      <c r="B329" s="3" t="s">
        <v>816</v>
      </c>
      <c r="C329" s="3" t="s">
        <v>278</v>
      </c>
      <c r="D329" s="3" t="s">
        <v>279</v>
      </c>
      <c r="E329" s="34">
        <v>592</v>
      </c>
      <c r="F329" s="34">
        <v>2192</v>
      </c>
      <c r="G329" s="34">
        <v>22010</v>
      </c>
      <c r="H329" s="34">
        <v>781</v>
      </c>
    </row>
    <row r="330" spans="1:8" x14ac:dyDescent="0.25">
      <c r="A330" s="3" t="s">
        <v>817</v>
      </c>
      <c r="B330" s="3" t="s">
        <v>818</v>
      </c>
      <c r="C330" s="3" t="s">
        <v>162</v>
      </c>
      <c r="D330" s="3" t="s">
        <v>163</v>
      </c>
      <c r="E330" s="34">
        <v>780</v>
      </c>
      <c r="F330" s="34">
        <v>4609</v>
      </c>
      <c r="G330" s="34">
        <v>17710</v>
      </c>
      <c r="H330" s="34">
        <v>2027</v>
      </c>
    </row>
    <row r="331" spans="1:8" x14ac:dyDescent="0.25">
      <c r="A331" s="3" t="s">
        <v>819</v>
      </c>
      <c r="B331" s="3" t="s">
        <v>820</v>
      </c>
      <c r="C331" s="3" t="s">
        <v>204</v>
      </c>
      <c r="D331" s="3" t="s">
        <v>205</v>
      </c>
      <c r="E331" s="34">
        <v>798</v>
      </c>
      <c r="F331" s="34">
        <v>969</v>
      </c>
      <c r="G331" s="34">
        <v>24460</v>
      </c>
      <c r="H331" s="34">
        <v>430</v>
      </c>
    </row>
    <row r="332" spans="1:8" x14ac:dyDescent="0.25">
      <c r="A332" s="3" t="s">
        <v>821</v>
      </c>
      <c r="B332" s="3" t="s">
        <v>822</v>
      </c>
      <c r="C332" s="3" t="s">
        <v>128</v>
      </c>
      <c r="D332" s="3" t="s">
        <v>129</v>
      </c>
      <c r="E332" s="34">
        <v>1181</v>
      </c>
      <c r="F332" s="34">
        <v>233</v>
      </c>
      <c r="G332" s="34">
        <v>18030</v>
      </c>
      <c r="H332" s="34">
        <v>89</v>
      </c>
    </row>
    <row r="333" spans="1:8" x14ac:dyDescent="0.25">
      <c r="A333" s="3" t="s">
        <v>823</v>
      </c>
      <c r="B333" s="3" t="s">
        <v>824</v>
      </c>
      <c r="C333" s="3" t="s">
        <v>132</v>
      </c>
      <c r="D333" s="3" t="s">
        <v>133</v>
      </c>
      <c r="E333" s="34">
        <v>663</v>
      </c>
      <c r="F333" s="34">
        <v>3248</v>
      </c>
      <c r="G333" s="34">
        <v>20210</v>
      </c>
      <c r="H333" s="34">
        <v>1209</v>
      </c>
    </row>
    <row r="334" spans="1:8" x14ac:dyDescent="0.25">
      <c r="A334" s="3" t="s">
        <v>825</v>
      </c>
      <c r="B334" s="3" t="s">
        <v>826</v>
      </c>
      <c r="C334" s="3" t="s">
        <v>110</v>
      </c>
      <c r="D334" s="3" t="s">
        <v>111</v>
      </c>
      <c r="E334" s="34">
        <v>1169</v>
      </c>
      <c r="F334" s="34">
        <v>606</v>
      </c>
      <c r="G334" s="34">
        <v>21730</v>
      </c>
      <c r="H334" s="34">
        <v>287</v>
      </c>
    </row>
    <row r="335" spans="1:8" x14ac:dyDescent="0.25">
      <c r="A335" s="3" t="s">
        <v>827</v>
      </c>
      <c r="B335" s="3" t="s">
        <v>828</v>
      </c>
      <c r="C335" s="3" t="s">
        <v>182</v>
      </c>
      <c r="D335" s="3" t="s">
        <v>183</v>
      </c>
      <c r="E335" s="34">
        <v>534</v>
      </c>
      <c r="F335" s="34">
        <v>280</v>
      </c>
      <c r="G335" s="34">
        <v>19480</v>
      </c>
      <c r="H335" s="34">
        <v>105</v>
      </c>
    </row>
    <row r="336" spans="1:8" x14ac:dyDescent="0.25">
      <c r="A336" s="3" t="s">
        <v>829</v>
      </c>
      <c r="B336" s="3" t="s">
        <v>830</v>
      </c>
      <c r="C336" s="3" t="s">
        <v>262</v>
      </c>
      <c r="D336" s="3" t="s">
        <v>263</v>
      </c>
      <c r="E336" s="34">
        <v>925</v>
      </c>
      <c r="F336" s="34">
        <v>3136</v>
      </c>
      <c r="G336" s="34">
        <v>28230</v>
      </c>
      <c r="H336" s="34">
        <v>1378</v>
      </c>
    </row>
    <row r="337" spans="1:8" x14ac:dyDescent="0.25">
      <c r="A337" s="3" t="s">
        <v>831</v>
      </c>
      <c r="B337" s="3" t="s">
        <v>832</v>
      </c>
      <c r="C337" s="3" t="s">
        <v>114</v>
      </c>
      <c r="D337" s="3" t="s">
        <v>115</v>
      </c>
      <c r="E337" s="34">
        <v>630</v>
      </c>
      <c r="F337" s="34">
        <v>488</v>
      </c>
      <c r="G337" s="34">
        <v>20670</v>
      </c>
      <c r="H337" s="34">
        <v>188</v>
      </c>
    </row>
    <row r="338" spans="1:8" x14ac:dyDescent="0.25">
      <c r="A338" s="3" t="s">
        <v>833</v>
      </c>
      <c r="B338" s="3" t="s">
        <v>834</v>
      </c>
      <c r="C338" s="3" t="s">
        <v>110</v>
      </c>
      <c r="D338" s="3" t="s">
        <v>111</v>
      </c>
      <c r="E338" s="34">
        <v>577</v>
      </c>
      <c r="F338" s="34">
        <v>891</v>
      </c>
      <c r="G338" s="34">
        <v>19180</v>
      </c>
      <c r="H338" s="34">
        <v>344</v>
      </c>
    </row>
    <row r="339" spans="1:8" x14ac:dyDescent="0.25">
      <c r="A339" s="3" t="s">
        <v>835</v>
      </c>
      <c r="B339" s="3" t="s">
        <v>836</v>
      </c>
      <c r="C339" s="3" t="s">
        <v>178</v>
      </c>
      <c r="D339" s="3" t="s">
        <v>179</v>
      </c>
      <c r="E339" s="34">
        <v>550</v>
      </c>
      <c r="F339" s="34">
        <v>519</v>
      </c>
      <c r="G339" s="34">
        <v>20240</v>
      </c>
      <c r="H339" s="34">
        <v>195</v>
      </c>
    </row>
    <row r="340" spans="1:8" x14ac:dyDescent="0.25">
      <c r="A340" s="3" t="s">
        <v>837</v>
      </c>
      <c r="B340" s="3" t="s">
        <v>838</v>
      </c>
      <c r="C340" s="3" t="s">
        <v>132</v>
      </c>
      <c r="D340" s="3" t="s">
        <v>133</v>
      </c>
      <c r="E340" s="34">
        <v>624</v>
      </c>
      <c r="F340" s="34">
        <v>2767</v>
      </c>
      <c r="G340" s="34">
        <v>23480</v>
      </c>
      <c r="H340" s="34">
        <v>1075</v>
      </c>
    </row>
    <row r="341" spans="1:8" x14ac:dyDescent="0.25">
      <c r="A341" s="3" t="s">
        <v>839</v>
      </c>
      <c r="B341" s="3" t="s">
        <v>840</v>
      </c>
      <c r="C341" s="3" t="s">
        <v>182</v>
      </c>
      <c r="D341" s="3" t="s">
        <v>183</v>
      </c>
      <c r="E341" s="34">
        <v>680</v>
      </c>
      <c r="F341" s="34">
        <v>1104</v>
      </c>
      <c r="G341" s="34">
        <v>19550</v>
      </c>
      <c r="H341" s="34">
        <v>488</v>
      </c>
    </row>
    <row r="342" spans="1:8" x14ac:dyDescent="0.25">
      <c r="A342" s="3" t="s">
        <v>841</v>
      </c>
      <c r="B342" s="3" t="s">
        <v>842</v>
      </c>
      <c r="C342" s="3" t="s">
        <v>132</v>
      </c>
      <c r="D342" s="3" t="s">
        <v>133</v>
      </c>
      <c r="E342" s="34">
        <v>698</v>
      </c>
      <c r="F342" s="34">
        <v>2209</v>
      </c>
      <c r="G342" s="34">
        <v>19670</v>
      </c>
      <c r="H342" s="34">
        <v>955</v>
      </c>
    </row>
    <row r="343" spans="1:8" x14ac:dyDescent="0.25">
      <c r="A343" s="3" t="s">
        <v>843</v>
      </c>
      <c r="B343" s="3" t="s">
        <v>844</v>
      </c>
      <c r="C343" s="3" t="s">
        <v>278</v>
      </c>
      <c r="D343" s="3" t="s">
        <v>279</v>
      </c>
      <c r="E343" s="34">
        <v>576</v>
      </c>
      <c r="F343" s="34">
        <v>1427</v>
      </c>
      <c r="G343" s="34">
        <v>21780</v>
      </c>
      <c r="H343" s="34">
        <v>605</v>
      </c>
    </row>
    <row r="344" spans="1:8" x14ac:dyDescent="0.25">
      <c r="A344" s="3" t="s">
        <v>845</v>
      </c>
      <c r="B344" s="3" t="s">
        <v>846</v>
      </c>
      <c r="C344" s="3" t="s">
        <v>278</v>
      </c>
      <c r="D344" s="3" t="s">
        <v>279</v>
      </c>
      <c r="E344" s="34">
        <v>592</v>
      </c>
      <c r="F344" s="34">
        <v>2335</v>
      </c>
      <c r="G344" s="34">
        <v>20500</v>
      </c>
      <c r="H344" s="34">
        <v>971</v>
      </c>
    </row>
    <row r="345" spans="1:8" x14ac:dyDescent="0.25">
      <c r="A345" s="3" t="s">
        <v>847</v>
      </c>
      <c r="B345" s="3" t="s">
        <v>848</v>
      </c>
      <c r="C345" s="3" t="s">
        <v>228</v>
      </c>
      <c r="D345" s="3" t="s">
        <v>229</v>
      </c>
      <c r="E345" s="34">
        <v>772</v>
      </c>
      <c r="F345" s="34">
        <v>904</v>
      </c>
      <c r="G345" s="34">
        <v>22800</v>
      </c>
      <c r="H345" s="34">
        <v>350</v>
      </c>
    </row>
    <row r="346" spans="1:8" x14ac:dyDescent="0.25">
      <c r="A346" s="3" t="s">
        <v>849</v>
      </c>
      <c r="B346" s="3" t="s">
        <v>850</v>
      </c>
      <c r="C346" s="3" t="s">
        <v>270</v>
      </c>
      <c r="D346" s="3" t="s">
        <v>271</v>
      </c>
      <c r="E346" s="34">
        <v>634</v>
      </c>
      <c r="F346" s="34">
        <v>565</v>
      </c>
      <c r="G346" s="34">
        <v>19360</v>
      </c>
      <c r="H346" s="34">
        <v>244</v>
      </c>
    </row>
    <row r="347" spans="1:8" x14ac:dyDescent="0.25">
      <c r="A347" s="3" t="s">
        <v>851</v>
      </c>
      <c r="B347" s="3" t="s">
        <v>852</v>
      </c>
      <c r="C347" s="3" t="s">
        <v>132</v>
      </c>
      <c r="D347" s="3" t="s">
        <v>133</v>
      </c>
      <c r="E347" s="34">
        <v>607</v>
      </c>
      <c r="F347" s="34">
        <v>828</v>
      </c>
      <c r="G347" s="34">
        <v>22480</v>
      </c>
      <c r="H347" s="34">
        <v>366</v>
      </c>
    </row>
    <row r="348" spans="1:8" x14ac:dyDescent="0.25">
      <c r="A348" s="3" t="s">
        <v>853</v>
      </c>
      <c r="B348" s="3" t="s">
        <v>854</v>
      </c>
      <c r="C348" s="3" t="s">
        <v>114</v>
      </c>
      <c r="D348" s="3" t="s">
        <v>115</v>
      </c>
      <c r="E348" s="34">
        <v>493</v>
      </c>
      <c r="F348" s="34">
        <v>444</v>
      </c>
      <c r="G348" s="34">
        <v>18630</v>
      </c>
      <c r="H348" s="34">
        <v>163</v>
      </c>
    </row>
    <row r="349" spans="1:8" x14ac:dyDescent="0.25">
      <c r="A349" s="3" t="s">
        <v>855</v>
      </c>
      <c r="B349" s="3" t="s">
        <v>856</v>
      </c>
      <c r="C349" s="3" t="s">
        <v>110</v>
      </c>
      <c r="D349" s="3" t="s">
        <v>111</v>
      </c>
      <c r="E349" s="34">
        <v>640</v>
      </c>
      <c r="F349" s="34">
        <v>328</v>
      </c>
      <c r="G349" s="34">
        <v>19860</v>
      </c>
      <c r="H349" s="34">
        <v>123</v>
      </c>
    </row>
    <row r="350" spans="1:8" x14ac:dyDescent="0.25">
      <c r="A350" s="3" t="s">
        <v>857</v>
      </c>
      <c r="B350" s="3" t="s">
        <v>858</v>
      </c>
      <c r="C350" s="3" t="s">
        <v>335</v>
      </c>
      <c r="D350" s="3" t="s">
        <v>336</v>
      </c>
      <c r="E350" s="34">
        <v>563</v>
      </c>
      <c r="F350" s="34">
        <v>1582</v>
      </c>
      <c r="G350" s="34">
        <v>19430</v>
      </c>
      <c r="H350" s="34">
        <v>638</v>
      </c>
    </row>
    <row r="351" spans="1:8" x14ac:dyDescent="0.25">
      <c r="A351" s="3" t="s">
        <v>859</v>
      </c>
      <c r="B351" s="3" t="s">
        <v>860</v>
      </c>
      <c r="C351" s="3" t="s">
        <v>198</v>
      </c>
      <c r="D351" s="3" t="s">
        <v>199</v>
      </c>
      <c r="E351" s="34">
        <v>798</v>
      </c>
      <c r="F351" s="34">
        <v>2262</v>
      </c>
      <c r="G351" s="34">
        <v>27520</v>
      </c>
      <c r="H351" s="34">
        <v>850</v>
      </c>
    </row>
    <row r="352" spans="1:8" x14ac:dyDescent="0.25">
      <c r="A352" s="3" t="s">
        <v>861</v>
      </c>
      <c r="B352" s="3" t="s">
        <v>862</v>
      </c>
      <c r="C352" s="3" t="s">
        <v>270</v>
      </c>
      <c r="D352" s="3" t="s">
        <v>271</v>
      </c>
      <c r="E352" s="34">
        <v>612</v>
      </c>
      <c r="F352" s="34">
        <v>1269</v>
      </c>
      <c r="G352" s="34">
        <v>18390</v>
      </c>
      <c r="H352" s="34">
        <v>542</v>
      </c>
    </row>
    <row r="353" spans="1:8" x14ac:dyDescent="0.25">
      <c r="A353" s="3" t="s">
        <v>863</v>
      </c>
      <c r="B353" s="3" t="s">
        <v>864</v>
      </c>
      <c r="C353" s="3" t="s">
        <v>128</v>
      </c>
      <c r="D353" s="3" t="s">
        <v>129</v>
      </c>
      <c r="E353" s="34">
        <v>1335</v>
      </c>
      <c r="F353" s="34">
        <v>1648</v>
      </c>
      <c r="G353" s="34">
        <v>17080</v>
      </c>
      <c r="H353" s="34">
        <v>677</v>
      </c>
    </row>
    <row r="354" spans="1:8" x14ac:dyDescent="0.25">
      <c r="A354" s="3" t="s">
        <v>865</v>
      </c>
      <c r="B354" s="3" t="s">
        <v>866</v>
      </c>
      <c r="C354" s="3" t="s">
        <v>178</v>
      </c>
      <c r="D354" s="3" t="s">
        <v>179</v>
      </c>
      <c r="E354" s="34">
        <v>579</v>
      </c>
      <c r="F354" s="34">
        <v>215</v>
      </c>
      <c r="G354" s="34">
        <v>19190</v>
      </c>
      <c r="H354" s="34">
        <v>82</v>
      </c>
    </row>
    <row r="355" spans="1:8" x14ac:dyDescent="0.25">
      <c r="A355" s="3" t="s">
        <v>867</v>
      </c>
      <c r="B355" s="3" t="s">
        <v>868</v>
      </c>
      <c r="C355" s="3" t="s">
        <v>162</v>
      </c>
      <c r="D355" s="3" t="s">
        <v>163</v>
      </c>
      <c r="E355" s="34">
        <v>655</v>
      </c>
      <c r="F355" s="34">
        <v>198</v>
      </c>
      <c r="G355" s="34">
        <v>19270</v>
      </c>
      <c r="H355" s="34">
        <v>77</v>
      </c>
    </row>
    <row r="356" spans="1:8" x14ac:dyDescent="0.25">
      <c r="A356" s="3" t="s">
        <v>869</v>
      </c>
      <c r="B356" s="3" t="s">
        <v>870</v>
      </c>
      <c r="C356" s="3" t="s">
        <v>132</v>
      </c>
      <c r="D356" s="3" t="s">
        <v>133</v>
      </c>
      <c r="E356" s="34">
        <v>646</v>
      </c>
      <c r="F356" s="34">
        <v>1609</v>
      </c>
      <c r="G356" s="34">
        <v>20660</v>
      </c>
      <c r="H356" s="34">
        <v>670</v>
      </c>
    </row>
    <row r="357" spans="1:8" x14ac:dyDescent="0.25">
      <c r="A357" s="3" t="s">
        <v>871</v>
      </c>
      <c r="B357" s="3" t="s">
        <v>872</v>
      </c>
      <c r="C357" s="3" t="s">
        <v>182</v>
      </c>
      <c r="D357" s="3" t="s">
        <v>183</v>
      </c>
      <c r="E357" s="34">
        <v>517</v>
      </c>
      <c r="F357" s="34">
        <v>1758</v>
      </c>
      <c r="G357" s="34">
        <v>24090</v>
      </c>
      <c r="H357" s="34">
        <v>644</v>
      </c>
    </row>
    <row r="358" spans="1:8" x14ac:dyDescent="0.25">
      <c r="A358" s="3" t="s">
        <v>873</v>
      </c>
      <c r="B358" s="3" t="s">
        <v>874</v>
      </c>
      <c r="C358" s="3" t="s">
        <v>178</v>
      </c>
      <c r="D358" s="3" t="s">
        <v>179</v>
      </c>
      <c r="E358" s="34">
        <v>433</v>
      </c>
      <c r="F358" s="34">
        <v>493</v>
      </c>
      <c r="G358" s="34">
        <v>20080</v>
      </c>
      <c r="H358" s="34">
        <v>175</v>
      </c>
    </row>
    <row r="359" spans="1:8" x14ac:dyDescent="0.25">
      <c r="A359" s="3" t="s">
        <v>875</v>
      </c>
      <c r="B359" s="3" t="s">
        <v>876</v>
      </c>
      <c r="C359" s="3" t="s">
        <v>114</v>
      </c>
      <c r="D359" s="3" t="s">
        <v>115</v>
      </c>
      <c r="E359" s="34">
        <v>471</v>
      </c>
      <c r="F359" s="34">
        <v>292</v>
      </c>
      <c r="G359" s="34">
        <v>16300</v>
      </c>
      <c r="H359" s="34">
        <v>112</v>
      </c>
    </row>
    <row r="360" spans="1:8" x14ac:dyDescent="0.25">
      <c r="A360" s="3" t="s">
        <v>877</v>
      </c>
      <c r="B360" s="3" t="s">
        <v>878</v>
      </c>
      <c r="C360" s="3" t="s">
        <v>270</v>
      </c>
      <c r="D360" s="3" t="s">
        <v>271</v>
      </c>
      <c r="E360" s="34">
        <v>540</v>
      </c>
      <c r="F360" s="34">
        <v>643</v>
      </c>
      <c r="G360" s="34">
        <v>20200</v>
      </c>
      <c r="H360" s="34">
        <v>231</v>
      </c>
    </row>
    <row r="361" spans="1:8" x14ac:dyDescent="0.25">
      <c r="A361" s="3" t="s">
        <v>879</v>
      </c>
      <c r="B361" s="3" t="s">
        <v>880</v>
      </c>
      <c r="C361" s="3" t="s">
        <v>110</v>
      </c>
      <c r="D361" s="3" t="s">
        <v>111</v>
      </c>
      <c r="E361" s="34">
        <v>636</v>
      </c>
      <c r="F361" s="34">
        <v>1332</v>
      </c>
      <c r="G361" s="34">
        <v>20680</v>
      </c>
      <c r="H361" s="34">
        <v>513</v>
      </c>
    </row>
    <row r="362" spans="1:8" x14ac:dyDescent="0.25">
      <c r="A362" s="3" t="s">
        <v>881</v>
      </c>
      <c r="B362" s="3" t="s">
        <v>882</v>
      </c>
      <c r="C362" s="3" t="s">
        <v>188</v>
      </c>
      <c r="D362" s="3" t="s">
        <v>189</v>
      </c>
      <c r="E362" s="34">
        <v>621</v>
      </c>
      <c r="F362" s="34">
        <v>4458</v>
      </c>
      <c r="G362" s="34">
        <v>24340</v>
      </c>
      <c r="H362" s="34">
        <v>1794</v>
      </c>
    </row>
    <row r="363" spans="1:8" x14ac:dyDescent="0.25">
      <c r="A363" s="3" t="s">
        <v>883</v>
      </c>
      <c r="B363" s="3" t="s">
        <v>884</v>
      </c>
      <c r="C363" s="3" t="s">
        <v>152</v>
      </c>
      <c r="D363" s="3" t="s">
        <v>153</v>
      </c>
      <c r="E363" s="34">
        <v>564</v>
      </c>
      <c r="F363" s="34">
        <v>412</v>
      </c>
      <c r="G363" s="34">
        <v>22090</v>
      </c>
      <c r="H363" s="34">
        <v>149</v>
      </c>
    </row>
    <row r="364" spans="1:8" x14ac:dyDescent="0.25">
      <c r="A364" s="3" t="s">
        <v>885</v>
      </c>
      <c r="B364" s="3" t="s">
        <v>886</v>
      </c>
      <c r="C364" s="3" t="s">
        <v>152</v>
      </c>
      <c r="D364" s="3" t="s">
        <v>153</v>
      </c>
      <c r="E364" s="34">
        <v>601</v>
      </c>
      <c r="F364" s="34">
        <v>220</v>
      </c>
      <c r="G364" s="34">
        <v>23100</v>
      </c>
      <c r="H364" s="34">
        <v>85</v>
      </c>
    </row>
    <row r="365" spans="1:8" x14ac:dyDescent="0.25">
      <c r="A365" s="3" t="s">
        <v>887</v>
      </c>
      <c r="B365" s="3" t="s">
        <v>888</v>
      </c>
      <c r="C365" s="3" t="s">
        <v>278</v>
      </c>
      <c r="D365" s="3" t="s">
        <v>279</v>
      </c>
      <c r="E365" s="34">
        <v>752</v>
      </c>
      <c r="F365" s="34">
        <v>12341</v>
      </c>
      <c r="G365" s="34">
        <v>21110</v>
      </c>
      <c r="H365" s="34">
        <v>5240</v>
      </c>
    </row>
    <row r="366" spans="1:8" x14ac:dyDescent="0.25">
      <c r="A366" s="3" t="s">
        <v>889</v>
      </c>
      <c r="B366" s="3" t="s">
        <v>890</v>
      </c>
      <c r="C366" s="3" t="s">
        <v>182</v>
      </c>
      <c r="D366" s="3" t="s">
        <v>183</v>
      </c>
      <c r="E366" s="34">
        <v>637</v>
      </c>
      <c r="F366" s="34">
        <v>447</v>
      </c>
      <c r="G366" s="34">
        <v>20780</v>
      </c>
      <c r="H366" s="34">
        <v>170</v>
      </c>
    </row>
    <row r="367" spans="1:8" x14ac:dyDescent="0.25">
      <c r="A367" s="3" t="s">
        <v>891</v>
      </c>
      <c r="B367" s="3" t="s">
        <v>892</v>
      </c>
      <c r="C367" s="3" t="s">
        <v>162</v>
      </c>
      <c r="D367" s="3" t="s">
        <v>163</v>
      </c>
      <c r="E367" s="34">
        <v>658</v>
      </c>
      <c r="F367" s="34">
        <v>728</v>
      </c>
      <c r="G367" s="34">
        <v>20260</v>
      </c>
      <c r="H367" s="34">
        <v>295</v>
      </c>
    </row>
    <row r="368" spans="1:8" x14ac:dyDescent="0.25">
      <c r="A368" s="3" t="s">
        <v>893</v>
      </c>
      <c r="B368" s="3" t="s">
        <v>894</v>
      </c>
      <c r="C368" s="3" t="s">
        <v>128</v>
      </c>
      <c r="D368" s="3" t="s">
        <v>129</v>
      </c>
      <c r="E368" s="34">
        <v>1269</v>
      </c>
      <c r="F368" s="34">
        <v>568</v>
      </c>
      <c r="G368" s="34">
        <v>18880</v>
      </c>
      <c r="H368" s="34">
        <v>254</v>
      </c>
    </row>
    <row r="369" spans="1:8" x14ac:dyDescent="0.25">
      <c r="A369" s="3" t="s">
        <v>895</v>
      </c>
      <c r="B369" s="3" t="s">
        <v>896</v>
      </c>
      <c r="C369" s="3" t="s">
        <v>178</v>
      </c>
      <c r="D369" s="3" t="s">
        <v>179</v>
      </c>
      <c r="E369" s="34">
        <v>766</v>
      </c>
      <c r="F369" s="34">
        <v>68</v>
      </c>
    </row>
    <row r="370" spans="1:8" x14ac:dyDescent="0.25">
      <c r="A370" s="3" t="s">
        <v>897</v>
      </c>
      <c r="B370" s="3" t="s">
        <v>898</v>
      </c>
      <c r="C370" s="3" t="s">
        <v>110</v>
      </c>
      <c r="D370" s="3" t="s">
        <v>111</v>
      </c>
      <c r="E370" s="34">
        <v>631</v>
      </c>
      <c r="F370" s="34">
        <v>612</v>
      </c>
      <c r="G370" s="34">
        <v>18660</v>
      </c>
      <c r="H370" s="34">
        <v>244</v>
      </c>
    </row>
    <row r="371" spans="1:8" x14ac:dyDescent="0.25">
      <c r="A371" s="3" t="s">
        <v>899</v>
      </c>
      <c r="B371" s="3" t="s">
        <v>900</v>
      </c>
      <c r="C371" s="3" t="s">
        <v>128</v>
      </c>
      <c r="D371" s="3" t="s">
        <v>129</v>
      </c>
      <c r="E371" s="34">
        <v>1253</v>
      </c>
      <c r="F371" s="34">
        <v>937</v>
      </c>
      <c r="G371" s="34">
        <v>16890</v>
      </c>
      <c r="H371" s="34">
        <v>364</v>
      </c>
    </row>
    <row r="372" spans="1:8" x14ac:dyDescent="0.25">
      <c r="A372" s="3" t="s">
        <v>901</v>
      </c>
      <c r="B372" s="3" t="s">
        <v>902</v>
      </c>
      <c r="C372" s="3" t="s">
        <v>270</v>
      </c>
      <c r="D372" s="3" t="s">
        <v>271</v>
      </c>
      <c r="E372" s="34">
        <v>563</v>
      </c>
      <c r="F372" s="34">
        <v>379</v>
      </c>
      <c r="G372" s="34">
        <v>24480</v>
      </c>
      <c r="H372" s="34">
        <v>158</v>
      </c>
    </row>
    <row r="373" spans="1:8" x14ac:dyDescent="0.25">
      <c r="A373" s="3" t="s">
        <v>903</v>
      </c>
      <c r="B373" s="3" t="s">
        <v>904</v>
      </c>
      <c r="C373" s="3" t="s">
        <v>118</v>
      </c>
      <c r="D373" s="3" t="s">
        <v>119</v>
      </c>
      <c r="E373" s="34">
        <v>1314</v>
      </c>
      <c r="F373" s="34">
        <v>7663</v>
      </c>
      <c r="G373" s="34">
        <v>31380</v>
      </c>
      <c r="H373" s="34">
        <v>2897</v>
      </c>
    </row>
    <row r="374" spans="1:8" x14ac:dyDescent="0.25">
      <c r="A374" s="3" t="s">
        <v>905</v>
      </c>
      <c r="B374" s="3" t="s">
        <v>906</v>
      </c>
      <c r="C374" s="3" t="s">
        <v>162</v>
      </c>
      <c r="D374" s="3" t="s">
        <v>163</v>
      </c>
      <c r="E374" s="34">
        <v>610</v>
      </c>
      <c r="F374" s="34">
        <v>96</v>
      </c>
    </row>
    <row r="375" spans="1:8" x14ac:dyDescent="0.25">
      <c r="A375" s="3" t="s">
        <v>907</v>
      </c>
      <c r="B375" s="3" t="s">
        <v>908</v>
      </c>
      <c r="C375" s="3" t="s">
        <v>162</v>
      </c>
      <c r="D375" s="3" t="s">
        <v>163</v>
      </c>
      <c r="E375" s="34">
        <v>597</v>
      </c>
      <c r="F375" s="34">
        <v>1540</v>
      </c>
      <c r="G375" s="34">
        <v>18880</v>
      </c>
      <c r="H375" s="34">
        <v>602</v>
      </c>
    </row>
    <row r="376" spans="1:8" x14ac:dyDescent="0.25">
      <c r="A376" s="3" t="s">
        <v>909</v>
      </c>
      <c r="B376" s="3" t="s">
        <v>910</v>
      </c>
      <c r="C376" s="3" t="s">
        <v>178</v>
      </c>
      <c r="D376" s="3" t="s">
        <v>179</v>
      </c>
      <c r="E376" s="34">
        <v>576</v>
      </c>
      <c r="F376" s="34">
        <v>321</v>
      </c>
      <c r="G376" s="34">
        <v>18770</v>
      </c>
      <c r="H376" s="34">
        <v>122</v>
      </c>
    </row>
    <row r="377" spans="1:8" x14ac:dyDescent="0.25">
      <c r="A377" s="3" t="s">
        <v>911</v>
      </c>
      <c r="B377" s="3" t="s">
        <v>912</v>
      </c>
      <c r="C377" s="3" t="s">
        <v>198</v>
      </c>
      <c r="D377" s="3" t="s">
        <v>199</v>
      </c>
      <c r="E377" s="34">
        <v>728</v>
      </c>
      <c r="F377" s="34">
        <v>3334</v>
      </c>
      <c r="G377" s="34">
        <v>24440</v>
      </c>
      <c r="H377" s="34">
        <v>1321</v>
      </c>
    </row>
    <row r="378" spans="1:8" x14ac:dyDescent="0.25">
      <c r="A378" s="3" t="s">
        <v>913</v>
      </c>
      <c r="B378" s="3" t="s">
        <v>914</v>
      </c>
      <c r="C378" s="3" t="s">
        <v>204</v>
      </c>
      <c r="D378" s="3" t="s">
        <v>205</v>
      </c>
      <c r="E378" s="34">
        <v>597</v>
      </c>
      <c r="F378" s="34">
        <v>1999</v>
      </c>
      <c r="G378" s="34">
        <v>18440</v>
      </c>
      <c r="H378" s="34">
        <v>792</v>
      </c>
    </row>
    <row r="379" spans="1:8" x14ac:dyDescent="0.25">
      <c r="A379" s="3" t="s">
        <v>915</v>
      </c>
      <c r="B379" s="3" t="s">
        <v>916</v>
      </c>
      <c r="C379" s="3" t="s">
        <v>212</v>
      </c>
      <c r="D379" s="3" t="s">
        <v>213</v>
      </c>
      <c r="E379" s="34">
        <v>783</v>
      </c>
      <c r="F379" s="34">
        <v>326</v>
      </c>
      <c r="G379" s="34">
        <v>18880</v>
      </c>
      <c r="H379" s="34">
        <v>131</v>
      </c>
    </row>
    <row r="380" spans="1:8" x14ac:dyDescent="0.25">
      <c r="A380" s="3" t="s">
        <v>917</v>
      </c>
      <c r="B380" s="3" t="s">
        <v>918</v>
      </c>
      <c r="C380" s="3" t="s">
        <v>110</v>
      </c>
      <c r="D380" s="3" t="s">
        <v>111</v>
      </c>
      <c r="E380" s="34">
        <v>664</v>
      </c>
      <c r="F380" s="34">
        <v>722</v>
      </c>
      <c r="G380" s="34">
        <v>18690</v>
      </c>
      <c r="H380" s="34">
        <v>261</v>
      </c>
    </row>
    <row r="381" spans="1:8" x14ac:dyDescent="0.25">
      <c r="A381" s="3" t="s">
        <v>919</v>
      </c>
      <c r="B381" s="3" t="s">
        <v>920</v>
      </c>
      <c r="C381" s="3" t="s">
        <v>228</v>
      </c>
      <c r="D381" s="3" t="s">
        <v>229</v>
      </c>
      <c r="E381" s="34">
        <v>822</v>
      </c>
      <c r="F381" s="34">
        <v>456</v>
      </c>
      <c r="G381" s="34">
        <v>21350</v>
      </c>
      <c r="H381" s="34">
        <v>167</v>
      </c>
    </row>
    <row r="382" spans="1:8" x14ac:dyDescent="0.25">
      <c r="A382" s="3" t="s">
        <v>921</v>
      </c>
      <c r="B382" s="3" t="s">
        <v>922</v>
      </c>
      <c r="C382" s="3" t="s">
        <v>228</v>
      </c>
      <c r="D382" s="3" t="s">
        <v>229</v>
      </c>
      <c r="E382" s="34">
        <v>592</v>
      </c>
      <c r="F382" s="34">
        <v>201</v>
      </c>
      <c r="G382" s="34">
        <v>19980</v>
      </c>
      <c r="H382" s="34">
        <v>79</v>
      </c>
    </row>
    <row r="383" spans="1:8" x14ac:dyDescent="0.25">
      <c r="A383" s="3" t="s">
        <v>923</v>
      </c>
      <c r="B383" s="3" t="s">
        <v>924</v>
      </c>
      <c r="C383" s="3" t="s">
        <v>110</v>
      </c>
      <c r="D383" s="3" t="s">
        <v>111</v>
      </c>
      <c r="E383" s="34">
        <v>544</v>
      </c>
      <c r="F383" s="34">
        <v>1502</v>
      </c>
      <c r="G383" s="34">
        <v>19970</v>
      </c>
      <c r="H383" s="34">
        <v>520</v>
      </c>
    </row>
    <row r="384" spans="1:8" x14ac:dyDescent="0.25">
      <c r="A384" s="3" t="s">
        <v>925</v>
      </c>
      <c r="B384" s="3" t="s">
        <v>926</v>
      </c>
      <c r="C384" s="3" t="s">
        <v>204</v>
      </c>
      <c r="D384" s="3" t="s">
        <v>205</v>
      </c>
      <c r="E384" s="34">
        <v>560</v>
      </c>
      <c r="F384" s="34">
        <v>843</v>
      </c>
      <c r="G384" s="34">
        <v>19150</v>
      </c>
      <c r="H384" s="34">
        <v>309</v>
      </c>
    </row>
    <row r="385" spans="1:8" x14ac:dyDescent="0.25">
      <c r="A385" s="3" t="s">
        <v>927</v>
      </c>
      <c r="B385" s="3" t="s">
        <v>928</v>
      </c>
      <c r="C385" s="3" t="s">
        <v>128</v>
      </c>
      <c r="D385" s="3" t="s">
        <v>129</v>
      </c>
      <c r="E385" s="34">
        <v>1461</v>
      </c>
      <c r="F385" s="34">
        <v>3099</v>
      </c>
      <c r="G385" s="34">
        <v>18130</v>
      </c>
      <c r="H385" s="34">
        <v>1329</v>
      </c>
    </row>
    <row r="386" spans="1:8" x14ac:dyDescent="0.25">
      <c r="A386" s="3" t="s">
        <v>929</v>
      </c>
      <c r="B386" s="3" t="s">
        <v>930</v>
      </c>
      <c r="C386" s="3" t="s">
        <v>156</v>
      </c>
      <c r="D386" s="3" t="s">
        <v>157</v>
      </c>
      <c r="E386" s="34">
        <v>592</v>
      </c>
      <c r="F386" s="34">
        <v>330</v>
      </c>
      <c r="G386" s="34">
        <v>20270</v>
      </c>
      <c r="H386" s="34">
        <v>139</v>
      </c>
    </row>
    <row r="387" spans="1:8" x14ac:dyDescent="0.25">
      <c r="A387" s="3" t="s">
        <v>931</v>
      </c>
      <c r="B387" s="3" t="s">
        <v>932</v>
      </c>
      <c r="C387" s="3" t="s">
        <v>110</v>
      </c>
      <c r="D387" s="3" t="s">
        <v>111</v>
      </c>
      <c r="E387" s="34">
        <v>720</v>
      </c>
      <c r="F387" s="34">
        <v>5784</v>
      </c>
      <c r="G387" s="34">
        <v>19890</v>
      </c>
      <c r="H387" s="34">
        <v>2234</v>
      </c>
    </row>
    <row r="388" spans="1:8" x14ac:dyDescent="0.25">
      <c r="A388" s="3" t="s">
        <v>933</v>
      </c>
      <c r="B388" s="3" t="s">
        <v>934</v>
      </c>
      <c r="C388" s="3" t="s">
        <v>228</v>
      </c>
      <c r="D388" s="3" t="s">
        <v>229</v>
      </c>
      <c r="E388" s="34">
        <v>1296</v>
      </c>
      <c r="F388" s="34">
        <v>2003</v>
      </c>
      <c r="G388" s="34">
        <v>23640</v>
      </c>
      <c r="H388" s="34">
        <v>784</v>
      </c>
    </row>
    <row r="389" spans="1:8" x14ac:dyDescent="0.25">
      <c r="A389" s="3" t="s">
        <v>935</v>
      </c>
      <c r="B389" s="3" t="s">
        <v>936</v>
      </c>
      <c r="C389" s="3" t="s">
        <v>212</v>
      </c>
      <c r="D389" s="3" t="s">
        <v>213</v>
      </c>
      <c r="E389" s="34">
        <v>945</v>
      </c>
      <c r="F389" s="34">
        <v>1695</v>
      </c>
      <c r="G389" s="34">
        <v>20040</v>
      </c>
      <c r="H389" s="34">
        <v>703</v>
      </c>
    </row>
    <row r="390" spans="1:8" x14ac:dyDescent="0.25">
      <c r="A390" s="3" t="s">
        <v>937</v>
      </c>
      <c r="B390" s="3" t="s">
        <v>938</v>
      </c>
      <c r="C390" s="3" t="s">
        <v>228</v>
      </c>
      <c r="D390" s="3" t="s">
        <v>229</v>
      </c>
      <c r="E390" s="34">
        <v>963</v>
      </c>
      <c r="F390" s="34">
        <v>223</v>
      </c>
      <c r="G390" s="34">
        <v>20600</v>
      </c>
      <c r="H390" s="34">
        <v>80</v>
      </c>
    </row>
    <row r="391" spans="1:8" x14ac:dyDescent="0.25">
      <c r="A391" s="3" t="s">
        <v>939</v>
      </c>
      <c r="B391" s="3" t="s">
        <v>940</v>
      </c>
      <c r="C391" s="3" t="s">
        <v>114</v>
      </c>
      <c r="D391" s="3" t="s">
        <v>115</v>
      </c>
      <c r="E391" s="34">
        <v>450</v>
      </c>
      <c r="F391" s="34">
        <v>175</v>
      </c>
      <c r="G391" s="34">
        <v>20170</v>
      </c>
      <c r="H391" s="34">
        <v>64</v>
      </c>
    </row>
    <row r="392" spans="1:8" x14ac:dyDescent="0.25">
      <c r="A392" s="3" t="s">
        <v>941</v>
      </c>
      <c r="B392" s="3" t="s">
        <v>942</v>
      </c>
      <c r="C392" s="3" t="s">
        <v>178</v>
      </c>
      <c r="D392" s="3" t="s">
        <v>179</v>
      </c>
      <c r="E392" s="34">
        <v>553</v>
      </c>
      <c r="F392" s="34">
        <v>302</v>
      </c>
      <c r="G392" s="34">
        <v>17660</v>
      </c>
      <c r="H392" s="34">
        <v>117</v>
      </c>
    </row>
    <row r="393" spans="1:8" x14ac:dyDescent="0.25">
      <c r="A393" s="3" t="s">
        <v>943</v>
      </c>
      <c r="B393" s="3" t="s">
        <v>944</v>
      </c>
      <c r="C393" s="3" t="s">
        <v>178</v>
      </c>
      <c r="D393" s="3" t="s">
        <v>179</v>
      </c>
      <c r="E393" s="34">
        <v>599</v>
      </c>
      <c r="F393" s="34">
        <v>380</v>
      </c>
      <c r="G393" s="34">
        <v>17920</v>
      </c>
      <c r="H393" s="34">
        <v>146</v>
      </c>
    </row>
    <row r="394" spans="1:8" x14ac:dyDescent="0.25">
      <c r="A394" s="3" t="s">
        <v>945</v>
      </c>
      <c r="B394" s="3" t="s">
        <v>946</v>
      </c>
      <c r="C394" s="3" t="s">
        <v>204</v>
      </c>
      <c r="D394" s="3" t="s">
        <v>205</v>
      </c>
      <c r="E394" s="34">
        <v>742</v>
      </c>
      <c r="F394" s="34">
        <v>503</v>
      </c>
      <c r="G394" s="34">
        <v>22230</v>
      </c>
      <c r="H394" s="34">
        <v>218</v>
      </c>
    </row>
    <row r="395" spans="1:8" x14ac:dyDescent="0.25">
      <c r="A395" s="3" t="s">
        <v>947</v>
      </c>
      <c r="B395" s="3" t="s">
        <v>948</v>
      </c>
      <c r="C395" s="3" t="s">
        <v>228</v>
      </c>
      <c r="D395" s="3" t="s">
        <v>229</v>
      </c>
      <c r="E395" s="34">
        <v>604</v>
      </c>
      <c r="F395" s="34">
        <v>406</v>
      </c>
      <c r="G395" s="34">
        <v>21510</v>
      </c>
      <c r="H395" s="34">
        <v>161</v>
      </c>
    </row>
    <row r="396" spans="1:8" x14ac:dyDescent="0.25">
      <c r="A396" s="3" t="s">
        <v>949</v>
      </c>
      <c r="B396" s="3" t="s">
        <v>950</v>
      </c>
      <c r="C396" s="3" t="s">
        <v>152</v>
      </c>
      <c r="D396" s="3" t="s">
        <v>153</v>
      </c>
      <c r="E396" s="34">
        <v>446</v>
      </c>
      <c r="F396" s="34">
        <v>841</v>
      </c>
      <c r="G396" s="34">
        <v>22320</v>
      </c>
      <c r="H396" s="34">
        <v>314</v>
      </c>
    </row>
    <row r="397" spans="1:8" x14ac:dyDescent="0.25">
      <c r="A397" s="3" t="s">
        <v>951</v>
      </c>
      <c r="B397" s="3" t="s">
        <v>952</v>
      </c>
      <c r="C397" s="3" t="s">
        <v>188</v>
      </c>
      <c r="D397" s="3" t="s">
        <v>189</v>
      </c>
      <c r="E397" s="34">
        <v>727</v>
      </c>
      <c r="F397" s="34">
        <v>407</v>
      </c>
      <c r="G397" s="34">
        <v>25290</v>
      </c>
      <c r="H397" s="34">
        <v>150</v>
      </c>
    </row>
    <row r="398" spans="1:8" x14ac:dyDescent="0.25">
      <c r="A398" s="3" t="s">
        <v>953</v>
      </c>
      <c r="B398" s="3" t="s">
        <v>954</v>
      </c>
      <c r="C398" s="3" t="s">
        <v>178</v>
      </c>
      <c r="D398" s="3" t="s">
        <v>179</v>
      </c>
      <c r="E398" s="34">
        <v>565</v>
      </c>
      <c r="F398" s="34">
        <v>90</v>
      </c>
    </row>
    <row r="399" spans="1:8" x14ac:dyDescent="0.25">
      <c r="A399" s="3" t="s">
        <v>955</v>
      </c>
      <c r="B399" s="3" t="s">
        <v>956</v>
      </c>
      <c r="C399" s="3" t="s">
        <v>212</v>
      </c>
      <c r="D399" s="3" t="s">
        <v>213</v>
      </c>
      <c r="E399" s="34">
        <v>625</v>
      </c>
      <c r="F399" s="34">
        <v>1348</v>
      </c>
      <c r="G399" s="34">
        <v>19890</v>
      </c>
      <c r="H399" s="34">
        <v>525</v>
      </c>
    </row>
    <row r="400" spans="1:8" x14ac:dyDescent="0.25">
      <c r="A400" s="3" t="s">
        <v>957</v>
      </c>
      <c r="B400" s="3" t="s">
        <v>958</v>
      </c>
      <c r="C400" s="3" t="s">
        <v>182</v>
      </c>
      <c r="D400" s="3" t="s">
        <v>183</v>
      </c>
      <c r="E400" s="34">
        <v>702</v>
      </c>
      <c r="F400" s="34">
        <v>170</v>
      </c>
      <c r="G400" s="34">
        <v>17920</v>
      </c>
      <c r="H400" s="34">
        <v>62</v>
      </c>
    </row>
    <row r="401" spans="1:8" x14ac:dyDescent="0.25">
      <c r="A401" s="3" t="s">
        <v>959</v>
      </c>
      <c r="B401" s="3" t="s">
        <v>960</v>
      </c>
      <c r="C401" s="3" t="s">
        <v>152</v>
      </c>
      <c r="D401" s="3" t="s">
        <v>153</v>
      </c>
      <c r="E401" s="34">
        <v>569</v>
      </c>
      <c r="F401" s="34">
        <v>401</v>
      </c>
      <c r="G401" s="34">
        <v>21000</v>
      </c>
      <c r="H401" s="34">
        <v>145</v>
      </c>
    </row>
    <row r="402" spans="1:8" x14ac:dyDescent="0.25">
      <c r="A402" s="3" t="s">
        <v>961</v>
      </c>
      <c r="B402" s="3" t="s">
        <v>962</v>
      </c>
      <c r="C402" s="3" t="s">
        <v>110</v>
      </c>
      <c r="D402" s="3" t="s">
        <v>111</v>
      </c>
      <c r="E402" s="34">
        <v>629</v>
      </c>
      <c r="F402" s="34">
        <v>2233</v>
      </c>
      <c r="G402" s="34">
        <v>23870</v>
      </c>
      <c r="H402" s="34">
        <v>915</v>
      </c>
    </row>
    <row r="403" spans="1:8" x14ac:dyDescent="0.25">
      <c r="A403" s="3" t="s">
        <v>963</v>
      </c>
      <c r="B403" s="3" t="s">
        <v>964</v>
      </c>
      <c r="C403" s="3" t="s">
        <v>278</v>
      </c>
      <c r="D403" s="3" t="s">
        <v>279</v>
      </c>
      <c r="E403" s="34">
        <v>611</v>
      </c>
      <c r="F403" s="34">
        <v>1918</v>
      </c>
      <c r="G403" s="34">
        <v>22060</v>
      </c>
      <c r="H403" s="34">
        <v>761</v>
      </c>
    </row>
    <row r="404" spans="1:8" x14ac:dyDescent="0.25">
      <c r="A404" s="3" t="s">
        <v>965</v>
      </c>
      <c r="B404" s="3" t="s">
        <v>966</v>
      </c>
      <c r="C404" s="3" t="s">
        <v>204</v>
      </c>
      <c r="D404" s="3" t="s">
        <v>205</v>
      </c>
      <c r="E404" s="34">
        <v>550</v>
      </c>
      <c r="F404" s="34">
        <v>979</v>
      </c>
      <c r="G404" s="34">
        <v>18930</v>
      </c>
      <c r="H404" s="34">
        <v>403</v>
      </c>
    </row>
    <row r="405" spans="1:8" x14ac:dyDescent="0.25">
      <c r="A405" s="3" t="s">
        <v>967</v>
      </c>
      <c r="B405" s="3" t="s">
        <v>968</v>
      </c>
      <c r="C405" s="3" t="s">
        <v>114</v>
      </c>
      <c r="D405" s="3" t="s">
        <v>115</v>
      </c>
      <c r="E405" s="34">
        <v>460</v>
      </c>
      <c r="F405" s="34">
        <v>400</v>
      </c>
      <c r="G405" s="34">
        <v>20670</v>
      </c>
      <c r="H405" s="34">
        <v>152</v>
      </c>
    </row>
    <row r="406" spans="1:8" x14ac:dyDescent="0.25">
      <c r="A406" s="3" t="s">
        <v>969</v>
      </c>
      <c r="B406" s="3" t="s">
        <v>970</v>
      </c>
      <c r="C406" s="3" t="s">
        <v>178</v>
      </c>
      <c r="D406" s="3" t="s">
        <v>179</v>
      </c>
      <c r="E406" s="34">
        <v>652</v>
      </c>
      <c r="F406" s="34">
        <v>81</v>
      </c>
    </row>
    <row r="407" spans="1:8" x14ac:dyDescent="0.25">
      <c r="A407" s="3" t="s">
        <v>971</v>
      </c>
      <c r="B407" s="3" t="s">
        <v>972</v>
      </c>
      <c r="C407" s="3" t="s">
        <v>228</v>
      </c>
      <c r="D407" s="3" t="s">
        <v>229</v>
      </c>
      <c r="E407" s="34">
        <v>1064</v>
      </c>
      <c r="F407" s="34">
        <v>135</v>
      </c>
      <c r="G407" s="34">
        <v>20900</v>
      </c>
      <c r="H407" s="34">
        <v>49</v>
      </c>
    </row>
    <row r="408" spans="1:8" x14ac:dyDescent="0.25">
      <c r="A408" s="3" t="s">
        <v>973</v>
      </c>
      <c r="B408" s="3" t="s">
        <v>974</v>
      </c>
      <c r="C408" s="3" t="s">
        <v>323</v>
      </c>
      <c r="D408" s="3" t="s">
        <v>324</v>
      </c>
      <c r="E408" s="34">
        <v>1218</v>
      </c>
      <c r="F408" s="34">
        <v>9096</v>
      </c>
      <c r="G408" s="34">
        <v>27290</v>
      </c>
      <c r="H408" s="34">
        <v>3519</v>
      </c>
    </row>
    <row r="409" spans="1:8" x14ac:dyDescent="0.25">
      <c r="A409" s="3" t="s">
        <v>975</v>
      </c>
      <c r="B409" s="3" t="s">
        <v>976</v>
      </c>
      <c r="C409" s="3" t="s">
        <v>270</v>
      </c>
      <c r="D409" s="3" t="s">
        <v>271</v>
      </c>
      <c r="E409" s="34">
        <v>579</v>
      </c>
      <c r="F409" s="34">
        <v>469</v>
      </c>
      <c r="G409" s="34">
        <v>23030</v>
      </c>
      <c r="H409" s="34">
        <v>177</v>
      </c>
    </row>
    <row r="410" spans="1:8" x14ac:dyDescent="0.25">
      <c r="A410" s="3" t="s">
        <v>977</v>
      </c>
      <c r="B410" s="3" t="s">
        <v>978</v>
      </c>
      <c r="C410" s="3" t="s">
        <v>212</v>
      </c>
      <c r="D410" s="3" t="s">
        <v>213</v>
      </c>
      <c r="E410" s="34">
        <v>1602</v>
      </c>
      <c r="F410" s="34">
        <v>624</v>
      </c>
      <c r="G410" s="34">
        <v>21410</v>
      </c>
      <c r="H410" s="34">
        <v>254</v>
      </c>
    </row>
    <row r="411" spans="1:8" x14ac:dyDescent="0.25">
      <c r="A411" s="3" t="s">
        <v>979</v>
      </c>
      <c r="B411" s="3" t="s">
        <v>980</v>
      </c>
      <c r="C411" s="3" t="s">
        <v>278</v>
      </c>
      <c r="D411" s="3" t="s">
        <v>279</v>
      </c>
      <c r="E411" s="34">
        <v>602</v>
      </c>
      <c r="F411" s="34">
        <v>1497</v>
      </c>
      <c r="G411" s="34">
        <v>23310</v>
      </c>
      <c r="H411" s="34">
        <v>589</v>
      </c>
    </row>
    <row r="412" spans="1:8" x14ac:dyDescent="0.25">
      <c r="A412" s="3" t="s">
        <v>981</v>
      </c>
      <c r="B412" s="3" t="s">
        <v>982</v>
      </c>
      <c r="C412" s="3" t="s">
        <v>228</v>
      </c>
      <c r="D412" s="3" t="s">
        <v>229</v>
      </c>
      <c r="E412" s="34">
        <v>959</v>
      </c>
      <c r="F412" s="34">
        <v>270</v>
      </c>
      <c r="G412" s="34">
        <v>23850</v>
      </c>
      <c r="H412" s="34">
        <v>109</v>
      </c>
    </row>
    <row r="413" spans="1:8" x14ac:dyDescent="0.25">
      <c r="A413" s="3" t="s">
        <v>983</v>
      </c>
      <c r="B413" s="3" t="s">
        <v>984</v>
      </c>
      <c r="C413" s="3" t="s">
        <v>178</v>
      </c>
      <c r="D413" s="3" t="s">
        <v>179</v>
      </c>
      <c r="E413" s="34">
        <v>608</v>
      </c>
      <c r="F413" s="34">
        <v>260</v>
      </c>
      <c r="G413" s="34">
        <v>19120</v>
      </c>
      <c r="H413" s="34">
        <v>100</v>
      </c>
    </row>
    <row r="414" spans="1:8" x14ac:dyDescent="0.25">
      <c r="A414" s="3" t="s">
        <v>985</v>
      </c>
      <c r="B414" s="3" t="s">
        <v>986</v>
      </c>
      <c r="C414" s="3" t="s">
        <v>114</v>
      </c>
      <c r="D414" s="3" t="s">
        <v>115</v>
      </c>
      <c r="E414" s="34">
        <v>596</v>
      </c>
      <c r="F414" s="34">
        <v>88</v>
      </c>
    </row>
    <row r="415" spans="1:8" x14ac:dyDescent="0.25">
      <c r="A415" s="3" t="s">
        <v>987</v>
      </c>
      <c r="B415" s="3" t="s">
        <v>988</v>
      </c>
      <c r="C415" s="3" t="s">
        <v>212</v>
      </c>
      <c r="D415" s="3" t="s">
        <v>213</v>
      </c>
      <c r="E415" s="34">
        <v>802</v>
      </c>
      <c r="F415" s="34">
        <v>4926</v>
      </c>
      <c r="G415" s="34">
        <v>20950</v>
      </c>
      <c r="H415" s="34">
        <v>2010</v>
      </c>
    </row>
    <row r="416" spans="1:8" x14ac:dyDescent="0.25">
      <c r="A416" s="3" t="s">
        <v>989</v>
      </c>
      <c r="B416" s="3" t="s">
        <v>990</v>
      </c>
      <c r="C416" s="3" t="s">
        <v>182</v>
      </c>
      <c r="D416" s="3" t="s">
        <v>183</v>
      </c>
      <c r="E416" s="34">
        <v>528</v>
      </c>
      <c r="F416" s="34">
        <v>353</v>
      </c>
      <c r="G416" s="34">
        <v>18430</v>
      </c>
      <c r="H416" s="34">
        <v>129</v>
      </c>
    </row>
    <row r="417" spans="1:8" x14ac:dyDescent="0.25">
      <c r="A417" s="3" t="s">
        <v>991</v>
      </c>
      <c r="B417" s="3" t="s">
        <v>992</v>
      </c>
      <c r="C417" s="3" t="s">
        <v>188</v>
      </c>
      <c r="D417" s="3" t="s">
        <v>189</v>
      </c>
      <c r="E417" s="34">
        <v>475</v>
      </c>
      <c r="F417" s="34">
        <v>349</v>
      </c>
      <c r="G417" s="34">
        <v>22620</v>
      </c>
      <c r="H417" s="34">
        <v>130</v>
      </c>
    </row>
    <row r="418" spans="1:8" x14ac:dyDescent="0.25">
      <c r="A418" s="3" t="s">
        <v>993</v>
      </c>
      <c r="B418" s="3" t="s">
        <v>994</v>
      </c>
      <c r="C418" s="3" t="s">
        <v>182</v>
      </c>
      <c r="D418" s="3" t="s">
        <v>183</v>
      </c>
      <c r="E418" s="34">
        <v>476</v>
      </c>
      <c r="F418" s="34">
        <v>240</v>
      </c>
      <c r="G418" s="34">
        <v>20280</v>
      </c>
      <c r="H418" s="34">
        <v>78</v>
      </c>
    </row>
    <row r="419" spans="1:8" x14ac:dyDescent="0.25">
      <c r="A419" s="3" t="s">
        <v>995</v>
      </c>
      <c r="B419" s="3" t="s">
        <v>996</v>
      </c>
      <c r="C419" s="3" t="s">
        <v>238</v>
      </c>
      <c r="D419" s="3" t="s">
        <v>239</v>
      </c>
      <c r="E419" s="34">
        <v>1114</v>
      </c>
      <c r="F419" s="34">
        <v>9933</v>
      </c>
      <c r="G419" s="34">
        <v>23170</v>
      </c>
      <c r="H419" s="34">
        <v>3947</v>
      </c>
    </row>
    <row r="420" spans="1:8" x14ac:dyDescent="0.25">
      <c r="A420" s="3" t="s">
        <v>997</v>
      </c>
      <c r="B420" s="3" t="s">
        <v>998</v>
      </c>
      <c r="C420" s="3" t="s">
        <v>118</v>
      </c>
      <c r="D420" s="3" t="s">
        <v>119</v>
      </c>
      <c r="E420" s="34">
        <v>1186</v>
      </c>
      <c r="F420" s="34">
        <v>2170</v>
      </c>
      <c r="G420" s="34">
        <v>20120</v>
      </c>
      <c r="H420" s="34">
        <v>853</v>
      </c>
    </row>
    <row r="421" spans="1:8" x14ac:dyDescent="0.25">
      <c r="A421" s="3" t="s">
        <v>999</v>
      </c>
      <c r="B421" s="3" t="s">
        <v>1000</v>
      </c>
      <c r="C421" s="3" t="s">
        <v>182</v>
      </c>
      <c r="D421" s="3" t="s">
        <v>183</v>
      </c>
      <c r="E421" s="34">
        <v>641</v>
      </c>
      <c r="F421" s="34">
        <v>2210</v>
      </c>
      <c r="G421" s="34">
        <v>18920</v>
      </c>
      <c r="H421" s="34">
        <v>901</v>
      </c>
    </row>
    <row r="422" spans="1:8" x14ac:dyDescent="0.25">
      <c r="A422" s="3" t="s">
        <v>1001</v>
      </c>
      <c r="B422" s="3" t="s">
        <v>1002</v>
      </c>
      <c r="C422" s="3" t="s">
        <v>220</v>
      </c>
      <c r="D422" s="3" t="s">
        <v>221</v>
      </c>
      <c r="E422" s="34">
        <v>572</v>
      </c>
      <c r="F422" s="34">
        <v>1046</v>
      </c>
      <c r="G422" s="34">
        <v>21440</v>
      </c>
      <c r="H422" s="34">
        <v>442</v>
      </c>
    </row>
    <row r="423" spans="1:8" x14ac:dyDescent="0.25">
      <c r="A423" s="3" t="s">
        <v>1003</v>
      </c>
      <c r="B423" s="3" t="s">
        <v>1004</v>
      </c>
      <c r="C423" s="3" t="s">
        <v>270</v>
      </c>
      <c r="D423" s="3" t="s">
        <v>271</v>
      </c>
      <c r="E423" s="34">
        <v>732</v>
      </c>
      <c r="F423" s="34">
        <v>2045</v>
      </c>
      <c r="G423" s="34">
        <v>20160</v>
      </c>
      <c r="H423" s="34">
        <v>873</v>
      </c>
    </row>
    <row r="424" spans="1:8" x14ac:dyDescent="0.25">
      <c r="A424" s="3" t="s">
        <v>1005</v>
      </c>
      <c r="B424" s="3" t="s">
        <v>1006</v>
      </c>
      <c r="C424" s="3" t="s">
        <v>182</v>
      </c>
      <c r="D424" s="3" t="s">
        <v>183</v>
      </c>
      <c r="E424" s="34">
        <v>608</v>
      </c>
      <c r="F424" s="34">
        <v>2004</v>
      </c>
      <c r="G424" s="34">
        <v>19690</v>
      </c>
      <c r="H424" s="34">
        <v>796</v>
      </c>
    </row>
    <row r="425" spans="1:8" x14ac:dyDescent="0.25">
      <c r="A425" s="3" t="s">
        <v>1007</v>
      </c>
      <c r="B425" s="3" t="s">
        <v>1008</v>
      </c>
      <c r="C425" s="3" t="s">
        <v>367</v>
      </c>
      <c r="D425" s="3" t="s">
        <v>368</v>
      </c>
      <c r="E425" s="34">
        <v>508</v>
      </c>
      <c r="F425" s="34">
        <v>1636</v>
      </c>
      <c r="G425" s="34">
        <v>19850</v>
      </c>
      <c r="H425" s="34">
        <v>604</v>
      </c>
    </row>
    <row r="426" spans="1:8" x14ac:dyDescent="0.25">
      <c r="A426" s="3" t="s">
        <v>1009</v>
      </c>
      <c r="B426" s="3" t="s">
        <v>1010</v>
      </c>
      <c r="C426" s="3" t="s">
        <v>182</v>
      </c>
      <c r="D426" s="3" t="s">
        <v>183</v>
      </c>
      <c r="E426" s="34">
        <v>654</v>
      </c>
      <c r="F426" s="34">
        <v>251</v>
      </c>
      <c r="G426" s="34">
        <v>21920</v>
      </c>
      <c r="H426" s="34">
        <v>94</v>
      </c>
    </row>
    <row r="427" spans="1:8" x14ac:dyDescent="0.25">
      <c r="A427" s="3" t="s">
        <v>1011</v>
      </c>
      <c r="B427" s="3" t="s">
        <v>1012</v>
      </c>
      <c r="C427" s="3" t="s">
        <v>110</v>
      </c>
      <c r="D427" s="3" t="s">
        <v>111</v>
      </c>
      <c r="E427" s="34">
        <v>538</v>
      </c>
      <c r="F427" s="34">
        <v>563</v>
      </c>
      <c r="G427" s="34">
        <v>19560</v>
      </c>
      <c r="H427" s="34">
        <v>198</v>
      </c>
    </row>
    <row r="428" spans="1:8" x14ac:dyDescent="0.25">
      <c r="A428" s="3" t="s">
        <v>1013</v>
      </c>
      <c r="B428" s="3" t="s">
        <v>1014</v>
      </c>
      <c r="C428" s="3" t="s">
        <v>178</v>
      </c>
      <c r="D428" s="3" t="s">
        <v>179</v>
      </c>
      <c r="E428" s="34">
        <v>644</v>
      </c>
      <c r="F428" s="34">
        <v>157</v>
      </c>
      <c r="G428" s="34">
        <v>20920</v>
      </c>
      <c r="H428" s="34">
        <v>59</v>
      </c>
    </row>
    <row r="429" spans="1:8" x14ac:dyDescent="0.25">
      <c r="A429" s="3" t="s">
        <v>1015</v>
      </c>
      <c r="B429" s="3" t="s">
        <v>1016</v>
      </c>
      <c r="C429" s="3" t="s">
        <v>114</v>
      </c>
      <c r="D429" s="3" t="s">
        <v>115</v>
      </c>
      <c r="E429" s="34">
        <v>693</v>
      </c>
      <c r="F429" s="34">
        <v>593</v>
      </c>
      <c r="G429" s="34">
        <v>19830</v>
      </c>
      <c r="H429" s="34">
        <v>234</v>
      </c>
    </row>
    <row r="430" spans="1:8" x14ac:dyDescent="0.25">
      <c r="A430" s="3" t="s">
        <v>1017</v>
      </c>
      <c r="B430" s="3" t="s">
        <v>1018</v>
      </c>
      <c r="C430" s="3" t="s">
        <v>110</v>
      </c>
      <c r="D430" s="3" t="s">
        <v>111</v>
      </c>
      <c r="E430" s="34">
        <v>561</v>
      </c>
      <c r="F430" s="34">
        <v>878</v>
      </c>
      <c r="G430" s="34">
        <v>21180</v>
      </c>
      <c r="H430" s="34">
        <v>333</v>
      </c>
    </row>
    <row r="431" spans="1:8" x14ac:dyDescent="0.25">
      <c r="A431" s="3" t="s">
        <v>1019</v>
      </c>
      <c r="B431" s="3" t="s">
        <v>1020</v>
      </c>
      <c r="C431" s="3" t="s">
        <v>178</v>
      </c>
      <c r="D431" s="3" t="s">
        <v>179</v>
      </c>
      <c r="E431" s="34">
        <v>743</v>
      </c>
      <c r="F431" s="34">
        <v>188</v>
      </c>
      <c r="G431" s="34">
        <v>24190</v>
      </c>
      <c r="H431" s="34">
        <v>67</v>
      </c>
    </row>
    <row r="432" spans="1:8" x14ac:dyDescent="0.25">
      <c r="A432" s="3" t="s">
        <v>1021</v>
      </c>
      <c r="B432" s="3" t="s">
        <v>1022</v>
      </c>
      <c r="C432" s="3" t="s">
        <v>204</v>
      </c>
      <c r="D432" s="3" t="s">
        <v>205</v>
      </c>
      <c r="E432" s="34">
        <v>735</v>
      </c>
      <c r="F432" s="34">
        <v>1267</v>
      </c>
      <c r="G432" s="34">
        <v>22590</v>
      </c>
      <c r="H432" s="34">
        <v>542</v>
      </c>
    </row>
    <row r="433" spans="1:8" x14ac:dyDescent="0.25">
      <c r="A433" s="3" t="s">
        <v>1023</v>
      </c>
      <c r="B433" s="3" t="s">
        <v>1024</v>
      </c>
      <c r="C433" s="3" t="s">
        <v>172</v>
      </c>
      <c r="D433" s="3" t="s">
        <v>173</v>
      </c>
      <c r="E433" s="34">
        <v>887</v>
      </c>
      <c r="F433" s="34">
        <v>3099</v>
      </c>
      <c r="G433" s="34">
        <v>25440</v>
      </c>
      <c r="H433" s="34">
        <v>1194</v>
      </c>
    </row>
    <row r="434" spans="1:8" x14ac:dyDescent="0.25">
      <c r="A434" s="3" t="s">
        <v>1025</v>
      </c>
      <c r="B434" s="3" t="s">
        <v>1026</v>
      </c>
      <c r="C434" s="3" t="s">
        <v>110</v>
      </c>
      <c r="D434" s="3" t="s">
        <v>111</v>
      </c>
      <c r="E434" s="34">
        <v>800</v>
      </c>
      <c r="F434" s="34">
        <v>2457</v>
      </c>
      <c r="G434" s="34">
        <v>17460</v>
      </c>
      <c r="H434" s="34">
        <v>1110</v>
      </c>
    </row>
    <row r="435" spans="1:8" x14ac:dyDescent="0.25">
      <c r="A435" s="3" t="s">
        <v>1027</v>
      </c>
      <c r="B435" s="3" t="s">
        <v>1028</v>
      </c>
      <c r="C435" s="3" t="s">
        <v>118</v>
      </c>
      <c r="D435" s="3" t="s">
        <v>119</v>
      </c>
      <c r="E435" s="34">
        <v>1548</v>
      </c>
      <c r="F435" s="34">
        <v>32175</v>
      </c>
      <c r="G435" s="34">
        <v>26380</v>
      </c>
      <c r="H435" s="34">
        <v>13483</v>
      </c>
    </row>
    <row r="436" spans="1:8" x14ac:dyDescent="0.25">
      <c r="A436" s="3" t="s">
        <v>1029</v>
      </c>
      <c r="B436" s="3" t="s">
        <v>1030</v>
      </c>
      <c r="C436" s="3" t="s">
        <v>156</v>
      </c>
      <c r="D436" s="3" t="s">
        <v>157</v>
      </c>
      <c r="E436" s="34">
        <v>696</v>
      </c>
      <c r="F436" s="34">
        <v>276</v>
      </c>
      <c r="G436" s="34">
        <v>16700</v>
      </c>
      <c r="H436" s="34">
        <v>110</v>
      </c>
    </row>
    <row r="437" spans="1:8" x14ac:dyDescent="0.25">
      <c r="A437" s="3" t="s">
        <v>1031</v>
      </c>
      <c r="B437" s="3" t="s">
        <v>1032</v>
      </c>
      <c r="C437" s="3" t="s">
        <v>152</v>
      </c>
      <c r="D437" s="3" t="s">
        <v>153</v>
      </c>
      <c r="E437" s="34">
        <v>567</v>
      </c>
      <c r="F437" s="34">
        <v>534</v>
      </c>
      <c r="G437" s="34">
        <v>21970</v>
      </c>
      <c r="H437" s="34">
        <v>212</v>
      </c>
    </row>
    <row r="438" spans="1:8" x14ac:dyDescent="0.25">
      <c r="A438" s="3" t="s">
        <v>1033</v>
      </c>
      <c r="B438" s="3" t="s">
        <v>1034</v>
      </c>
      <c r="C438" s="3" t="s">
        <v>114</v>
      </c>
      <c r="D438" s="3" t="s">
        <v>115</v>
      </c>
      <c r="E438" s="34">
        <v>480</v>
      </c>
      <c r="F438" s="34">
        <v>237</v>
      </c>
      <c r="G438" s="34">
        <v>20080</v>
      </c>
      <c r="H438" s="34">
        <v>95</v>
      </c>
    </row>
    <row r="439" spans="1:8" x14ac:dyDescent="0.25">
      <c r="A439" s="3" t="s">
        <v>1035</v>
      </c>
      <c r="B439" s="3" t="s">
        <v>1036</v>
      </c>
      <c r="C439" s="3" t="s">
        <v>132</v>
      </c>
      <c r="D439" s="3" t="s">
        <v>133</v>
      </c>
      <c r="E439" s="34">
        <v>641</v>
      </c>
      <c r="F439" s="34">
        <v>829</v>
      </c>
      <c r="G439" s="34">
        <v>23000</v>
      </c>
      <c r="H439" s="34">
        <v>296</v>
      </c>
    </row>
    <row r="440" spans="1:8" x14ac:dyDescent="0.25">
      <c r="A440" s="3" t="s">
        <v>1037</v>
      </c>
      <c r="B440" s="3" t="s">
        <v>1038</v>
      </c>
      <c r="C440" s="3" t="s">
        <v>172</v>
      </c>
      <c r="D440" s="3" t="s">
        <v>173</v>
      </c>
      <c r="E440" s="34">
        <v>614</v>
      </c>
      <c r="F440" s="34">
        <v>1751</v>
      </c>
      <c r="G440" s="34">
        <v>26160</v>
      </c>
      <c r="H440" s="34">
        <v>639</v>
      </c>
    </row>
    <row r="441" spans="1:8" x14ac:dyDescent="0.25">
      <c r="A441" s="3" t="s">
        <v>1039</v>
      </c>
      <c r="B441" s="3" t="s">
        <v>1040</v>
      </c>
      <c r="C441" s="3" t="s">
        <v>128</v>
      </c>
      <c r="D441" s="3" t="s">
        <v>129</v>
      </c>
      <c r="E441" s="34">
        <v>1270</v>
      </c>
      <c r="F441" s="34">
        <v>524</v>
      </c>
      <c r="G441" s="34">
        <v>21360</v>
      </c>
      <c r="H441" s="34">
        <v>211</v>
      </c>
    </row>
    <row r="442" spans="1:8" x14ac:dyDescent="0.25">
      <c r="A442" s="3" t="s">
        <v>1041</v>
      </c>
      <c r="B442" s="3" t="s">
        <v>1042</v>
      </c>
      <c r="C442" s="3" t="s">
        <v>182</v>
      </c>
      <c r="D442" s="3" t="s">
        <v>183</v>
      </c>
      <c r="E442" s="34">
        <v>622</v>
      </c>
      <c r="F442" s="34">
        <v>604</v>
      </c>
      <c r="G442" s="34">
        <v>24350</v>
      </c>
      <c r="H442" s="34">
        <v>227</v>
      </c>
    </row>
    <row r="443" spans="1:8" x14ac:dyDescent="0.25">
      <c r="A443" s="3" t="s">
        <v>1043</v>
      </c>
      <c r="B443" s="3" t="s">
        <v>1044</v>
      </c>
      <c r="C443" s="3" t="s">
        <v>204</v>
      </c>
      <c r="D443" s="3" t="s">
        <v>205</v>
      </c>
      <c r="E443" s="34">
        <v>578</v>
      </c>
      <c r="F443" s="34">
        <v>999</v>
      </c>
      <c r="G443" s="34">
        <v>18210</v>
      </c>
      <c r="H443" s="34">
        <v>405</v>
      </c>
    </row>
    <row r="444" spans="1:8" x14ac:dyDescent="0.25">
      <c r="A444" s="3" t="s">
        <v>1045</v>
      </c>
      <c r="B444" s="3" t="s">
        <v>1046</v>
      </c>
      <c r="C444" s="3" t="s">
        <v>228</v>
      </c>
      <c r="D444" s="3" t="s">
        <v>229</v>
      </c>
      <c r="E444" s="34">
        <v>1157</v>
      </c>
      <c r="F444" s="34">
        <v>194</v>
      </c>
      <c r="G444" s="34">
        <v>22140</v>
      </c>
      <c r="H444" s="34">
        <v>95</v>
      </c>
    </row>
    <row r="445" spans="1:8" x14ac:dyDescent="0.25">
      <c r="A445" s="3" t="s">
        <v>1047</v>
      </c>
      <c r="B445" s="3" t="s">
        <v>1048</v>
      </c>
      <c r="C445" s="3" t="s">
        <v>270</v>
      </c>
      <c r="D445" s="3" t="s">
        <v>271</v>
      </c>
      <c r="E445" s="34">
        <v>547</v>
      </c>
      <c r="F445" s="34">
        <v>650</v>
      </c>
      <c r="G445" s="34">
        <v>19970</v>
      </c>
      <c r="H445" s="34">
        <v>246</v>
      </c>
    </row>
    <row r="446" spans="1:8" x14ac:dyDescent="0.25">
      <c r="A446" s="3" t="s">
        <v>1049</v>
      </c>
      <c r="B446" s="3" t="s">
        <v>1050</v>
      </c>
      <c r="C446" s="3" t="s">
        <v>228</v>
      </c>
      <c r="D446" s="3" t="s">
        <v>229</v>
      </c>
      <c r="E446" s="34">
        <v>753</v>
      </c>
      <c r="F446" s="34">
        <v>400</v>
      </c>
      <c r="G446" s="34">
        <v>19500</v>
      </c>
      <c r="H446" s="34">
        <v>160</v>
      </c>
    </row>
    <row r="447" spans="1:8" x14ac:dyDescent="0.25">
      <c r="A447" s="3" t="s">
        <v>1051</v>
      </c>
      <c r="B447" s="3" t="s">
        <v>1052</v>
      </c>
      <c r="C447" s="3" t="s">
        <v>162</v>
      </c>
      <c r="D447" s="3" t="s">
        <v>163</v>
      </c>
      <c r="E447" s="34">
        <v>569</v>
      </c>
      <c r="F447" s="34">
        <v>503</v>
      </c>
      <c r="G447" s="34">
        <v>20020</v>
      </c>
      <c r="H447" s="34">
        <v>208</v>
      </c>
    </row>
    <row r="448" spans="1:8" x14ac:dyDescent="0.25">
      <c r="A448" s="3" t="s">
        <v>1053</v>
      </c>
      <c r="B448" s="3" t="s">
        <v>1054</v>
      </c>
      <c r="C448" s="3" t="s">
        <v>114</v>
      </c>
      <c r="D448" s="3" t="s">
        <v>115</v>
      </c>
      <c r="E448" s="34">
        <v>720</v>
      </c>
      <c r="F448" s="34">
        <v>1343</v>
      </c>
      <c r="G448" s="34">
        <v>19890</v>
      </c>
      <c r="H448" s="34">
        <v>588</v>
      </c>
    </row>
    <row r="449" spans="1:8" x14ac:dyDescent="0.25">
      <c r="A449" s="3" t="s">
        <v>1055</v>
      </c>
      <c r="B449" s="3" t="s">
        <v>1056</v>
      </c>
      <c r="C449" s="3" t="s">
        <v>178</v>
      </c>
      <c r="D449" s="3" t="s">
        <v>179</v>
      </c>
      <c r="E449" s="34">
        <v>486</v>
      </c>
      <c r="F449" s="34">
        <v>313</v>
      </c>
      <c r="G449" s="34">
        <v>20130</v>
      </c>
      <c r="H449" s="34">
        <v>125</v>
      </c>
    </row>
    <row r="450" spans="1:8" x14ac:dyDescent="0.25">
      <c r="A450" s="3" t="s">
        <v>1057</v>
      </c>
      <c r="B450" s="3" t="s">
        <v>1058</v>
      </c>
      <c r="C450" s="3" t="s">
        <v>182</v>
      </c>
      <c r="D450" s="3" t="s">
        <v>183</v>
      </c>
      <c r="E450" s="34">
        <v>592</v>
      </c>
      <c r="F450" s="34">
        <v>1241</v>
      </c>
      <c r="G450" s="34">
        <v>21610</v>
      </c>
      <c r="H450" s="34">
        <v>490</v>
      </c>
    </row>
    <row r="451" spans="1:8" x14ac:dyDescent="0.25">
      <c r="A451" s="3" t="s">
        <v>1059</v>
      </c>
      <c r="B451" s="3" t="s">
        <v>1060</v>
      </c>
      <c r="C451" s="3" t="s">
        <v>110</v>
      </c>
      <c r="D451" s="3" t="s">
        <v>111</v>
      </c>
      <c r="E451" s="34">
        <v>552</v>
      </c>
      <c r="F451" s="34">
        <v>2557</v>
      </c>
      <c r="G451" s="34">
        <v>20370</v>
      </c>
      <c r="H451" s="34">
        <v>1079</v>
      </c>
    </row>
    <row r="452" spans="1:8" x14ac:dyDescent="0.25">
      <c r="A452" s="3" t="s">
        <v>1061</v>
      </c>
      <c r="B452" s="3" t="s">
        <v>1062</v>
      </c>
      <c r="C452" s="3" t="s">
        <v>162</v>
      </c>
      <c r="D452" s="3" t="s">
        <v>163</v>
      </c>
      <c r="E452" s="34">
        <v>673</v>
      </c>
      <c r="F452" s="34">
        <v>272</v>
      </c>
      <c r="G452" s="34">
        <v>20780</v>
      </c>
      <c r="H452" s="34">
        <v>113</v>
      </c>
    </row>
    <row r="453" spans="1:8" x14ac:dyDescent="0.25">
      <c r="A453" s="3" t="s">
        <v>1063</v>
      </c>
      <c r="B453" s="3" t="s">
        <v>1064</v>
      </c>
      <c r="C453" s="3" t="s">
        <v>152</v>
      </c>
      <c r="D453" s="3" t="s">
        <v>153</v>
      </c>
      <c r="E453" s="34">
        <v>510</v>
      </c>
      <c r="F453" s="34">
        <v>909</v>
      </c>
      <c r="G453" s="34">
        <v>24360</v>
      </c>
      <c r="H453" s="34">
        <v>348</v>
      </c>
    </row>
    <row r="454" spans="1:8" x14ac:dyDescent="0.25">
      <c r="A454" s="3" t="s">
        <v>1065</v>
      </c>
      <c r="B454" s="3" t="s">
        <v>1066</v>
      </c>
      <c r="C454" s="3" t="s">
        <v>212</v>
      </c>
      <c r="D454" s="3" t="s">
        <v>213</v>
      </c>
      <c r="E454" s="34">
        <v>617</v>
      </c>
      <c r="F454" s="34">
        <v>1339</v>
      </c>
      <c r="G454" s="34">
        <v>22120</v>
      </c>
      <c r="H454" s="34">
        <v>527</v>
      </c>
    </row>
    <row r="455" spans="1:8" x14ac:dyDescent="0.25">
      <c r="A455" s="3" t="s">
        <v>1067</v>
      </c>
      <c r="B455" s="3" t="s">
        <v>1068</v>
      </c>
      <c r="C455" s="3" t="s">
        <v>110</v>
      </c>
      <c r="D455" s="3" t="s">
        <v>111</v>
      </c>
      <c r="E455" s="34">
        <v>637</v>
      </c>
      <c r="F455" s="34">
        <v>361</v>
      </c>
      <c r="G455" s="34">
        <v>20130</v>
      </c>
      <c r="H455" s="34">
        <v>154</v>
      </c>
    </row>
    <row r="456" spans="1:8" x14ac:dyDescent="0.25">
      <c r="A456" s="3" t="s">
        <v>1069</v>
      </c>
      <c r="B456" s="3" t="s">
        <v>1070</v>
      </c>
      <c r="C456" s="3" t="s">
        <v>367</v>
      </c>
      <c r="D456" s="3" t="s">
        <v>368</v>
      </c>
      <c r="E456" s="34">
        <v>522</v>
      </c>
      <c r="F456" s="34">
        <v>3291</v>
      </c>
      <c r="G456" s="34">
        <v>18890</v>
      </c>
      <c r="H456" s="34">
        <v>1301</v>
      </c>
    </row>
    <row r="457" spans="1:8" x14ac:dyDescent="0.25">
      <c r="A457" s="3" t="s">
        <v>1071</v>
      </c>
      <c r="B457" s="3" t="s">
        <v>1072</v>
      </c>
      <c r="C457" s="3" t="s">
        <v>172</v>
      </c>
      <c r="D457" s="3" t="s">
        <v>173</v>
      </c>
      <c r="E457" s="34">
        <v>703</v>
      </c>
      <c r="F457" s="34">
        <v>3255</v>
      </c>
      <c r="G457" s="34">
        <v>26280</v>
      </c>
      <c r="H457" s="34">
        <v>1248</v>
      </c>
    </row>
    <row r="458" spans="1:8" x14ac:dyDescent="0.25">
      <c r="A458" s="3" t="s">
        <v>1073</v>
      </c>
      <c r="B458" s="3" t="s">
        <v>1074</v>
      </c>
      <c r="C458" s="3" t="s">
        <v>204</v>
      </c>
      <c r="D458" s="3" t="s">
        <v>205</v>
      </c>
      <c r="E458" s="34">
        <v>565</v>
      </c>
      <c r="F458" s="34">
        <v>417</v>
      </c>
      <c r="G458" s="34">
        <v>21240</v>
      </c>
      <c r="H458" s="34">
        <v>163</v>
      </c>
    </row>
    <row r="459" spans="1:8" x14ac:dyDescent="0.25">
      <c r="A459" s="3" t="s">
        <v>1075</v>
      </c>
      <c r="B459" s="3" t="s">
        <v>1076</v>
      </c>
      <c r="C459" s="3" t="s">
        <v>212</v>
      </c>
      <c r="D459" s="3" t="s">
        <v>213</v>
      </c>
      <c r="E459" s="34">
        <v>723</v>
      </c>
      <c r="F459" s="34">
        <v>776</v>
      </c>
      <c r="G459" s="34">
        <v>19730</v>
      </c>
      <c r="H459" s="34">
        <v>303</v>
      </c>
    </row>
    <row r="460" spans="1:8" x14ac:dyDescent="0.25">
      <c r="A460" s="3" t="s">
        <v>1077</v>
      </c>
      <c r="B460" s="3" t="s">
        <v>1078</v>
      </c>
      <c r="C460" s="3" t="s">
        <v>128</v>
      </c>
      <c r="D460" s="3" t="s">
        <v>129</v>
      </c>
      <c r="E460" s="34">
        <v>1440</v>
      </c>
      <c r="F460" s="34">
        <v>802</v>
      </c>
      <c r="G460" s="34">
        <v>20720</v>
      </c>
      <c r="H460" s="34">
        <v>376</v>
      </c>
    </row>
    <row r="461" spans="1:8" x14ac:dyDescent="0.25">
      <c r="A461" s="3" t="s">
        <v>1079</v>
      </c>
      <c r="B461" s="3" t="s">
        <v>1080</v>
      </c>
      <c r="C461" s="3" t="s">
        <v>110</v>
      </c>
      <c r="D461" s="3" t="s">
        <v>111</v>
      </c>
      <c r="E461" s="34">
        <v>1097</v>
      </c>
      <c r="F461" s="34">
        <v>3200</v>
      </c>
      <c r="G461" s="34">
        <v>16510</v>
      </c>
      <c r="H461" s="34">
        <v>1534</v>
      </c>
    </row>
    <row r="462" spans="1:8" x14ac:dyDescent="0.25">
      <c r="A462" s="3" t="s">
        <v>1081</v>
      </c>
      <c r="B462" s="3" t="s">
        <v>1082</v>
      </c>
      <c r="C462" s="3" t="s">
        <v>114</v>
      </c>
      <c r="D462" s="3" t="s">
        <v>115</v>
      </c>
      <c r="E462" s="34">
        <v>480</v>
      </c>
      <c r="F462" s="34">
        <v>259</v>
      </c>
      <c r="G462" s="34">
        <v>19820</v>
      </c>
      <c r="H462" s="34">
        <v>92</v>
      </c>
    </row>
    <row r="463" spans="1:8" x14ac:dyDescent="0.25">
      <c r="A463" s="3" t="s">
        <v>1083</v>
      </c>
      <c r="B463" s="3" t="s">
        <v>1084</v>
      </c>
      <c r="C463" s="3" t="s">
        <v>228</v>
      </c>
      <c r="D463" s="3" t="s">
        <v>229</v>
      </c>
      <c r="E463" s="34">
        <v>812</v>
      </c>
      <c r="F463" s="34">
        <v>1376</v>
      </c>
      <c r="G463" s="34">
        <v>22530</v>
      </c>
      <c r="H463" s="34">
        <v>590</v>
      </c>
    </row>
    <row r="464" spans="1:8" x14ac:dyDescent="0.25">
      <c r="A464" s="3" t="s">
        <v>1085</v>
      </c>
      <c r="B464" s="3" t="s">
        <v>1086</v>
      </c>
      <c r="C464" s="3" t="s">
        <v>178</v>
      </c>
      <c r="D464" s="3" t="s">
        <v>179</v>
      </c>
      <c r="E464" s="34">
        <v>544</v>
      </c>
      <c r="F464" s="34">
        <v>240</v>
      </c>
      <c r="G464" s="34">
        <v>18900</v>
      </c>
      <c r="H464" s="34">
        <v>95</v>
      </c>
    </row>
    <row r="465" spans="1:8" x14ac:dyDescent="0.25">
      <c r="A465" s="3" t="s">
        <v>1087</v>
      </c>
      <c r="B465" s="3" t="s">
        <v>1088</v>
      </c>
      <c r="C465" s="3" t="s">
        <v>178</v>
      </c>
      <c r="D465" s="3" t="s">
        <v>179</v>
      </c>
      <c r="E465" s="34">
        <v>618</v>
      </c>
      <c r="F465" s="34">
        <v>246</v>
      </c>
      <c r="G465" s="34">
        <v>19140</v>
      </c>
      <c r="H465" s="34">
        <v>106</v>
      </c>
    </row>
    <row r="466" spans="1:8" x14ac:dyDescent="0.25">
      <c r="A466" s="3" t="s">
        <v>1089</v>
      </c>
      <c r="B466" s="3" t="s">
        <v>1090</v>
      </c>
      <c r="C466" s="3" t="s">
        <v>238</v>
      </c>
      <c r="D466" s="3" t="s">
        <v>239</v>
      </c>
      <c r="E466" s="34">
        <v>910</v>
      </c>
      <c r="F466" s="34">
        <v>4737</v>
      </c>
      <c r="G466" s="34">
        <v>24560</v>
      </c>
      <c r="H466" s="34">
        <v>2005</v>
      </c>
    </row>
    <row r="467" spans="1:8" x14ac:dyDescent="0.25">
      <c r="A467" s="3" t="s">
        <v>1091</v>
      </c>
      <c r="B467" s="3" t="s">
        <v>1092</v>
      </c>
      <c r="C467" s="3" t="s">
        <v>182</v>
      </c>
      <c r="D467" s="3" t="s">
        <v>183</v>
      </c>
      <c r="E467" s="34">
        <v>869</v>
      </c>
      <c r="F467" s="34">
        <v>1968</v>
      </c>
      <c r="G467" s="34">
        <v>19480</v>
      </c>
      <c r="H467" s="34">
        <v>800</v>
      </c>
    </row>
    <row r="468" spans="1:8" x14ac:dyDescent="0.25">
      <c r="A468" s="3" t="s">
        <v>1093</v>
      </c>
      <c r="B468" s="3" t="s">
        <v>1094</v>
      </c>
      <c r="C468" s="3" t="s">
        <v>278</v>
      </c>
      <c r="D468" s="3" t="s">
        <v>279</v>
      </c>
      <c r="E468" s="34">
        <v>536</v>
      </c>
      <c r="F468" s="34">
        <v>359</v>
      </c>
      <c r="G468" s="34">
        <v>20900</v>
      </c>
      <c r="H468" s="34">
        <v>140</v>
      </c>
    </row>
    <row r="469" spans="1:8" x14ac:dyDescent="0.25">
      <c r="A469" s="3" t="s">
        <v>1095</v>
      </c>
      <c r="B469" s="3" t="s">
        <v>1096</v>
      </c>
      <c r="C469" s="3" t="s">
        <v>118</v>
      </c>
      <c r="D469" s="3" t="s">
        <v>119</v>
      </c>
      <c r="E469" s="34">
        <v>1145</v>
      </c>
      <c r="F469" s="34">
        <v>1015</v>
      </c>
      <c r="G469" s="34">
        <v>21250</v>
      </c>
      <c r="H469" s="34">
        <v>379</v>
      </c>
    </row>
    <row r="470" spans="1:8" x14ac:dyDescent="0.25">
      <c r="A470" s="3" t="s">
        <v>1097</v>
      </c>
      <c r="B470" s="3" t="s">
        <v>1098</v>
      </c>
      <c r="C470" s="3" t="s">
        <v>270</v>
      </c>
      <c r="D470" s="3" t="s">
        <v>271</v>
      </c>
      <c r="E470" s="34">
        <v>903</v>
      </c>
      <c r="F470" s="34">
        <v>399</v>
      </c>
      <c r="G470" s="34">
        <v>21490</v>
      </c>
      <c r="H470" s="34">
        <v>156</v>
      </c>
    </row>
    <row r="471" spans="1:8" x14ac:dyDescent="0.25">
      <c r="A471" s="3" t="s">
        <v>1099</v>
      </c>
      <c r="B471" s="3" t="s">
        <v>1100</v>
      </c>
      <c r="C471" s="3" t="s">
        <v>367</v>
      </c>
      <c r="D471" s="3" t="s">
        <v>368</v>
      </c>
      <c r="E471" s="34">
        <v>534</v>
      </c>
      <c r="F471" s="34">
        <v>366</v>
      </c>
      <c r="G471" s="34">
        <v>21760</v>
      </c>
      <c r="H471" s="34">
        <v>138</v>
      </c>
    </row>
    <row r="472" spans="1:8" x14ac:dyDescent="0.25">
      <c r="A472" s="3" t="s">
        <v>1101</v>
      </c>
      <c r="B472" s="3" t="s">
        <v>1102</v>
      </c>
      <c r="C472" s="3" t="s">
        <v>335</v>
      </c>
      <c r="D472" s="3" t="s">
        <v>336</v>
      </c>
      <c r="E472" s="34">
        <v>668</v>
      </c>
      <c r="F472" s="34">
        <v>2114</v>
      </c>
      <c r="G472" s="34">
        <v>19770</v>
      </c>
      <c r="H472" s="34">
        <v>896</v>
      </c>
    </row>
    <row r="473" spans="1:8" x14ac:dyDescent="0.25">
      <c r="A473" s="3" t="s">
        <v>1103</v>
      </c>
      <c r="B473" s="3" t="s">
        <v>1104</v>
      </c>
      <c r="C473" s="3" t="s">
        <v>114</v>
      </c>
      <c r="D473" s="3" t="s">
        <v>115</v>
      </c>
      <c r="E473" s="34">
        <v>487</v>
      </c>
      <c r="F473" s="34">
        <v>403</v>
      </c>
      <c r="G473" s="34">
        <v>16550</v>
      </c>
      <c r="H473" s="34">
        <v>166</v>
      </c>
    </row>
    <row r="474" spans="1:8" x14ac:dyDescent="0.25">
      <c r="A474" s="3" t="s">
        <v>1105</v>
      </c>
      <c r="B474" s="3" t="s">
        <v>1106</v>
      </c>
      <c r="C474" s="3" t="s">
        <v>367</v>
      </c>
      <c r="D474" s="3" t="s">
        <v>368</v>
      </c>
      <c r="E474" s="34">
        <v>444</v>
      </c>
      <c r="F474" s="34">
        <v>2432</v>
      </c>
      <c r="G474" s="34">
        <v>17980</v>
      </c>
      <c r="H474" s="34">
        <v>1007</v>
      </c>
    </row>
    <row r="475" spans="1:8" x14ac:dyDescent="0.25">
      <c r="A475" s="3" t="s">
        <v>1107</v>
      </c>
      <c r="B475" s="3" t="s">
        <v>1108</v>
      </c>
      <c r="C475" s="3" t="s">
        <v>212</v>
      </c>
      <c r="D475" s="3" t="s">
        <v>213</v>
      </c>
      <c r="E475" s="34">
        <v>693</v>
      </c>
      <c r="F475" s="34">
        <v>421</v>
      </c>
      <c r="G475" s="34">
        <v>21120</v>
      </c>
      <c r="H475" s="34">
        <v>162</v>
      </c>
    </row>
    <row r="476" spans="1:8" x14ac:dyDescent="0.25">
      <c r="A476" s="3" t="s">
        <v>1109</v>
      </c>
      <c r="B476" s="3" t="s">
        <v>1110</v>
      </c>
      <c r="C476" s="3" t="s">
        <v>270</v>
      </c>
      <c r="D476" s="3" t="s">
        <v>271</v>
      </c>
      <c r="E476" s="34">
        <v>491</v>
      </c>
      <c r="F476" s="34">
        <v>454</v>
      </c>
      <c r="G476" s="34">
        <v>21060</v>
      </c>
      <c r="H476" s="34">
        <v>162</v>
      </c>
    </row>
    <row r="477" spans="1:8" x14ac:dyDescent="0.25">
      <c r="A477" s="3" t="s">
        <v>1111</v>
      </c>
      <c r="B477" s="3" t="s">
        <v>1112</v>
      </c>
      <c r="C477" s="3" t="s">
        <v>132</v>
      </c>
      <c r="D477" s="3" t="s">
        <v>133</v>
      </c>
      <c r="E477" s="34">
        <v>611</v>
      </c>
      <c r="F477" s="34">
        <v>909</v>
      </c>
      <c r="G477" s="34">
        <v>19340</v>
      </c>
      <c r="H477" s="34">
        <v>347</v>
      </c>
    </row>
    <row r="478" spans="1:8" x14ac:dyDescent="0.25">
      <c r="A478" s="3" t="s">
        <v>1113</v>
      </c>
      <c r="B478" s="3" t="s">
        <v>1114</v>
      </c>
      <c r="C478" s="3" t="s">
        <v>238</v>
      </c>
      <c r="D478" s="3" t="s">
        <v>239</v>
      </c>
      <c r="E478" s="34">
        <v>1112</v>
      </c>
      <c r="F478" s="34">
        <v>4828</v>
      </c>
      <c r="G478" s="34">
        <v>23080</v>
      </c>
      <c r="H478" s="34">
        <v>1927</v>
      </c>
    </row>
    <row r="479" spans="1:8" x14ac:dyDescent="0.25">
      <c r="A479" s="3" t="s">
        <v>1115</v>
      </c>
      <c r="B479" s="3" t="s">
        <v>1116</v>
      </c>
      <c r="C479" s="3" t="s">
        <v>270</v>
      </c>
      <c r="D479" s="3" t="s">
        <v>271</v>
      </c>
      <c r="E479" s="34">
        <v>496</v>
      </c>
      <c r="F479" s="34">
        <v>155</v>
      </c>
      <c r="G479" s="34">
        <v>18880</v>
      </c>
      <c r="H479" s="34">
        <v>59</v>
      </c>
    </row>
    <row r="480" spans="1:8" x14ac:dyDescent="0.25">
      <c r="A480" s="3" t="s">
        <v>1117</v>
      </c>
      <c r="B480" s="3" t="s">
        <v>1118</v>
      </c>
      <c r="C480" s="3" t="s">
        <v>162</v>
      </c>
      <c r="D480" s="3" t="s">
        <v>163</v>
      </c>
      <c r="E480" s="34">
        <v>890</v>
      </c>
      <c r="F480" s="34">
        <v>2675</v>
      </c>
      <c r="G480" s="34">
        <v>9760</v>
      </c>
      <c r="H480" s="34">
        <v>1169</v>
      </c>
    </row>
    <row r="481" spans="1:8" x14ac:dyDescent="0.25">
      <c r="A481" s="3" t="s">
        <v>1119</v>
      </c>
      <c r="B481" s="3" t="s">
        <v>1120</v>
      </c>
      <c r="C481" s="3" t="s">
        <v>114</v>
      </c>
      <c r="D481" s="3" t="s">
        <v>115</v>
      </c>
      <c r="E481" s="34">
        <v>696</v>
      </c>
      <c r="F481" s="34">
        <v>130</v>
      </c>
      <c r="G481" s="34">
        <v>21210</v>
      </c>
      <c r="H481" s="34">
        <v>51</v>
      </c>
    </row>
    <row r="482" spans="1:8" x14ac:dyDescent="0.25">
      <c r="A482" s="3" t="s">
        <v>1121</v>
      </c>
      <c r="B482" s="3" t="s">
        <v>1122</v>
      </c>
      <c r="C482" s="3" t="s">
        <v>178</v>
      </c>
      <c r="D482" s="3" t="s">
        <v>179</v>
      </c>
      <c r="E482" s="34">
        <v>559</v>
      </c>
      <c r="F482" s="34">
        <v>203</v>
      </c>
      <c r="G482" s="34">
        <v>18170</v>
      </c>
      <c r="H482" s="34">
        <v>88</v>
      </c>
    </row>
    <row r="483" spans="1:8" x14ac:dyDescent="0.25">
      <c r="A483" s="3" t="s">
        <v>1123</v>
      </c>
      <c r="B483" s="3" t="s">
        <v>1124</v>
      </c>
      <c r="C483" s="3" t="s">
        <v>168</v>
      </c>
      <c r="D483" s="3" t="s">
        <v>169</v>
      </c>
      <c r="E483" s="34">
        <v>685</v>
      </c>
      <c r="F483" s="34">
        <v>2910</v>
      </c>
      <c r="G483" s="34">
        <v>24110</v>
      </c>
      <c r="H483" s="34">
        <v>1110</v>
      </c>
    </row>
    <row r="484" spans="1:8" x14ac:dyDescent="0.25">
      <c r="A484" s="3" t="s">
        <v>1125</v>
      </c>
      <c r="B484" s="3" t="s">
        <v>1126</v>
      </c>
      <c r="C484" s="3" t="s">
        <v>270</v>
      </c>
      <c r="D484" s="3" t="s">
        <v>271</v>
      </c>
      <c r="E484" s="34">
        <v>524</v>
      </c>
      <c r="F484" s="34">
        <v>476</v>
      </c>
      <c r="G484" s="34">
        <v>20500</v>
      </c>
      <c r="H484" s="34">
        <v>177</v>
      </c>
    </row>
    <row r="485" spans="1:8" x14ac:dyDescent="0.25">
      <c r="A485" s="3" t="s">
        <v>1127</v>
      </c>
      <c r="B485" s="3" t="s">
        <v>1128</v>
      </c>
      <c r="C485" s="3" t="s">
        <v>228</v>
      </c>
      <c r="D485" s="3" t="s">
        <v>229</v>
      </c>
      <c r="E485" s="34">
        <v>542</v>
      </c>
      <c r="F485" s="34">
        <v>1976</v>
      </c>
      <c r="G485" s="34">
        <v>20960</v>
      </c>
      <c r="H485" s="34">
        <v>738</v>
      </c>
    </row>
    <row r="486" spans="1:8" x14ac:dyDescent="0.25">
      <c r="A486" s="3" t="s">
        <v>1129</v>
      </c>
      <c r="B486" s="3" t="s">
        <v>1130</v>
      </c>
      <c r="C486" s="3" t="s">
        <v>168</v>
      </c>
      <c r="D486" s="3" t="s">
        <v>169</v>
      </c>
      <c r="E486" s="34">
        <v>945</v>
      </c>
      <c r="F486" s="34">
        <v>1145</v>
      </c>
      <c r="G486" s="34">
        <v>25800</v>
      </c>
      <c r="H486" s="34">
        <v>437</v>
      </c>
    </row>
    <row r="487" spans="1:8" x14ac:dyDescent="0.25">
      <c r="A487" s="3" t="s">
        <v>1131</v>
      </c>
      <c r="B487" s="3" t="s">
        <v>1132</v>
      </c>
      <c r="C487" s="3" t="s">
        <v>262</v>
      </c>
      <c r="D487" s="3" t="s">
        <v>263</v>
      </c>
      <c r="E487" s="34">
        <v>764</v>
      </c>
      <c r="F487" s="34">
        <v>2610</v>
      </c>
      <c r="G487" s="34">
        <v>25500</v>
      </c>
      <c r="H487" s="34">
        <v>1091</v>
      </c>
    </row>
    <row r="488" spans="1:8" x14ac:dyDescent="0.25">
      <c r="A488" s="3" t="s">
        <v>1133</v>
      </c>
      <c r="B488" s="3" t="s">
        <v>1134</v>
      </c>
      <c r="C488" s="3" t="s">
        <v>220</v>
      </c>
      <c r="D488" s="3" t="s">
        <v>221</v>
      </c>
      <c r="E488" s="34">
        <v>742</v>
      </c>
      <c r="F488" s="34">
        <v>7553</v>
      </c>
      <c r="G488" s="34">
        <v>23900</v>
      </c>
      <c r="H488" s="34">
        <v>3138</v>
      </c>
    </row>
    <row r="489" spans="1:8" x14ac:dyDescent="0.25">
      <c r="A489" s="3" t="s">
        <v>1135</v>
      </c>
      <c r="B489" s="3" t="s">
        <v>1136</v>
      </c>
      <c r="C489" s="3" t="s">
        <v>204</v>
      </c>
      <c r="D489" s="3" t="s">
        <v>205</v>
      </c>
      <c r="E489" s="34">
        <v>550</v>
      </c>
      <c r="F489" s="34">
        <v>443</v>
      </c>
      <c r="G489" s="34">
        <v>20390</v>
      </c>
      <c r="H489" s="34">
        <v>190</v>
      </c>
    </row>
    <row r="490" spans="1:8" x14ac:dyDescent="0.25">
      <c r="A490" s="3" t="s">
        <v>1137</v>
      </c>
      <c r="B490" s="3" t="s">
        <v>1138</v>
      </c>
      <c r="C490" s="3" t="s">
        <v>172</v>
      </c>
      <c r="D490" s="3" t="s">
        <v>173</v>
      </c>
      <c r="E490" s="34">
        <v>774</v>
      </c>
      <c r="F490" s="34">
        <v>3233</v>
      </c>
      <c r="G490" s="34">
        <v>25970</v>
      </c>
      <c r="H490" s="34">
        <v>1271</v>
      </c>
    </row>
    <row r="491" spans="1:8" x14ac:dyDescent="0.25">
      <c r="A491" s="3" t="s">
        <v>1139</v>
      </c>
      <c r="B491" s="3" t="s">
        <v>1140</v>
      </c>
      <c r="C491" s="3" t="s">
        <v>204</v>
      </c>
      <c r="D491" s="3" t="s">
        <v>205</v>
      </c>
      <c r="E491" s="34">
        <v>781</v>
      </c>
      <c r="F491" s="34">
        <v>499</v>
      </c>
      <c r="G491" s="34">
        <v>18840</v>
      </c>
      <c r="H491" s="34">
        <v>177</v>
      </c>
    </row>
    <row r="492" spans="1:8" x14ac:dyDescent="0.25">
      <c r="A492" s="3" t="s">
        <v>1141</v>
      </c>
      <c r="B492" s="3" t="s">
        <v>1142</v>
      </c>
      <c r="C492" s="3" t="s">
        <v>168</v>
      </c>
      <c r="D492" s="3" t="s">
        <v>169</v>
      </c>
      <c r="E492" s="34">
        <v>525</v>
      </c>
      <c r="F492" s="34">
        <v>550</v>
      </c>
      <c r="G492" s="34">
        <v>22870</v>
      </c>
      <c r="H492" s="34">
        <v>216</v>
      </c>
    </row>
    <row r="493" spans="1:8" x14ac:dyDescent="0.25">
      <c r="A493" s="3" t="s">
        <v>1143</v>
      </c>
      <c r="B493" s="3" t="s">
        <v>1144</v>
      </c>
      <c r="C493" s="3" t="s">
        <v>182</v>
      </c>
      <c r="D493" s="3" t="s">
        <v>183</v>
      </c>
      <c r="E493" s="34">
        <v>639</v>
      </c>
      <c r="F493" s="34">
        <v>826</v>
      </c>
      <c r="G493" s="34">
        <v>20790</v>
      </c>
      <c r="H493" s="34">
        <v>322</v>
      </c>
    </row>
    <row r="494" spans="1:8" x14ac:dyDescent="0.25">
      <c r="A494" s="3" t="s">
        <v>1145</v>
      </c>
      <c r="B494" s="3" t="s">
        <v>1146</v>
      </c>
      <c r="C494" s="3" t="s">
        <v>178</v>
      </c>
      <c r="D494" s="3" t="s">
        <v>179</v>
      </c>
      <c r="E494" s="34">
        <v>1120</v>
      </c>
      <c r="F494" s="34">
        <v>1888</v>
      </c>
      <c r="G494" s="34">
        <v>16790</v>
      </c>
      <c r="H494" s="34">
        <v>891</v>
      </c>
    </row>
    <row r="495" spans="1:8" x14ac:dyDescent="0.25">
      <c r="A495" s="3" t="s">
        <v>1147</v>
      </c>
      <c r="B495" s="3" t="s">
        <v>1148</v>
      </c>
      <c r="C495" s="3" t="s">
        <v>156</v>
      </c>
      <c r="D495" s="3" t="s">
        <v>157</v>
      </c>
      <c r="E495" s="34">
        <v>611</v>
      </c>
      <c r="F495" s="34">
        <v>344</v>
      </c>
      <c r="G495" s="34">
        <v>20290</v>
      </c>
      <c r="H495" s="34">
        <v>151</v>
      </c>
    </row>
    <row r="496" spans="1:8" x14ac:dyDescent="0.25">
      <c r="A496" s="3" t="s">
        <v>1149</v>
      </c>
      <c r="B496" s="3" t="s">
        <v>1150</v>
      </c>
      <c r="C496" s="3" t="s">
        <v>114</v>
      </c>
      <c r="D496" s="3" t="s">
        <v>115</v>
      </c>
      <c r="E496" s="34">
        <v>685</v>
      </c>
      <c r="F496" s="34">
        <v>654</v>
      </c>
      <c r="G496" s="34">
        <v>20490</v>
      </c>
      <c r="H496" s="34">
        <v>247</v>
      </c>
    </row>
    <row r="497" spans="1:8" x14ac:dyDescent="0.25">
      <c r="A497" s="3" t="s">
        <v>1151</v>
      </c>
      <c r="B497" s="3" t="s">
        <v>1152</v>
      </c>
      <c r="C497" s="3" t="s">
        <v>110</v>
      </c>
      <c r="D497" s="3" t="s">
        <v>111</v>
      </c>
      <c r="E497" s="34">
        <v>616</v>
      </c>
      <c r="F497" s="34">
        <v>516</v>
      </c>
      <c r="G497" s="34">
        <v>21290</v>
      </c>
      <c r="H497" s="34">
        <v>212</v>
      </c>
    </row>
    <row r="498" spans="1:8" x14ac:dyDescent="0.25">
      <c r="A498" s="3" t="s">
        <v>1153</v>
      </c>
      <c r="B498" s="3" t="s">
        <v>1154</v>
      </c>
      <c r="C498" s="3" t="s">
        <v>182</v>
      </c>
      <c r="D498" s="3" t="s">
        <v>183</v>
      </c>
      <c r="E498" s="34">
        <v>518</v>
      </c>
      <c r="F498" s="34">
        <v>216</v>
      </c>
      <c r="G498" s="34">
        <v>20340</v>
      </c>
      <c r="H498" s="34">
        <v>81</v>
      </c>
    </row>
    <row r="499" spans="1:8" x14ac:dyDescent="0.25">
      <c r="A499" s="3" t="s">
        <v>1155</v>
      </c>
      <c r="B499" s="3" t="s">
        <v>1156</v>
      </c>
      <c r="C499" s="3" t="s">
        <v>156</v>
      </c>
      <c r="D499" s="3" t="s">
        <v>157</v>
      </c>
      <c r="E499" s="34">
        <v>547</v>
      </c>
      <c r="F499" s="34">
        <v>351</v>
      </c>
      <c r="G499" s="34">
        <v>18150</v>
      </c>
      <c r="H499" s="34">
        <v>143</v>
      </c>
    </row>
    <row r="500" spans="1:8" x14ac:dyDescent="0.25">
      <c r="A500" s="3" t="s">
        <v>1157</v>
      </c>
      <c r="B500" s="3" t="s">
        <v>1158</v>
      </c>
      <c r="C500" s="3" t="s">
        <v>156</v>
      </c>
      <c r="D500" s="3" t="s">
        <v>157</v>
      </c>
      <c r="E500" s="34">
        <v>555</v>
      </c>
      <c r="F500" s="34">
        <v>389</v>
      </c>
      <c r="G500" s="34">
        <v>18440</v>
      </c>
      <c r="H500" s="34">
        <v>149</v>
      </c>
    </row>
    <row r="501" spans="1:8" x14ac:dyDescent="0.25">
      <c r="A501" s="3" t="s">
        <v>1159</v>
      </c>
      <c r="B501" s="3" t="s">
        <v>1160</v>
      </c>
      <c r="C501" s="3" t="s">
        <v>156</v>
      </c>
      <c r="D501" s="3" t="s">
        <v>157</v>
      </c>
      <c r="E501" s="34">
        <v>558</v>
      </c>
      <c r="F501" s="34">
        <v>133</v>
      </c>
      <c r="G501" s="34">
        <v>18480</v>
      </c>
      <c r="H501" s="34">
        <v>53</v>
      </c>
    </row>
    <row r="502" spans="1:8" x14ac:dyDescent="0.25">
      <c r="A502" s="3" t="s">
        <v>1161</v>
      </c>
      <c r="B502" s="3" t="s">
        <v>1162</v>
      </c>
      <c r="C502" s="3" t="s">
        <v>335</v>
      </c>
      <c r="D502" s="3" t="s">
        <v>336</v>
      </c>
      <c r="E502" s="34">
        <v>987</v>
      </c>
      <c r="F502" s="34">
        <v>6292</v>
      </c>
      <c r="G502" s="34">
        <v>21370</v>
      </c>
      <c r="H502" s="34">
        <v>1530</v>
      </c>
    </row>
    <row r="503" spans="1:8" x14ac:dyDescent="0.25">
      <c r="A503" s="3" t="s">
        <v>1163</v>
      </c>
      <c r="B503" s="3" t="s">
        <v>1164</v>
      </c>
      <c r="C503" s="3" t="s">
        <v>178</v>
      </c>
      <c r="D503" s="3" t="s">
        <v>179</v>
      </c>
      <c r="E503" s="34">
        <v>474</v>
      </c>
      <c r="F503" s="34">
        <v>449</v>
      </c>
      <c r="G503" s="34">
        <v>19380</v>
      </c>
      <c r="H503" s="34">
        <v>170</v>
      </c>
    </row>
    <row r="504" spans="1:8" x14ac:dyDescent="0.25">
      <c r="A504" s="3" t="s">
        <v>1165</v>
      </c>
      <c r="B504" s="3" t="s">
        <v>1166</v>
      </c>
      <c r="C504" s="3" t="s">
        <v>178</v>
      </c>
      <c r="D504" s="3" t="s">
        <v>179</v>
      </c>
      <c r="E504" s="34">
        <v>646</v>
      </c>
      <c r="F504" s="34">
        <v>204</v>
      </c>
      <c r="G504" s="34">
        <v>17940</v>
      </c>
      <c r="H504" s="34">
        <v>68</v>
      </c>
    </row>
    <row r="505" spans="1:8" x14ac:dyDescent="0.25">
      <c r="A505" s="3" t="s">
        <v>1167</v>
      </c>
      <c r="B505" s="3" t="s">
        <v>1168</v>
      </c>
      <c r="C505" s="3" t="s">
        <v>140</v>
      </c>
      <c r="D505" s="3" t="s">
        <v>141</v>
      </c>
      <c r="E505" s="34">
        <v>738</v>
      </c>
      <c r="F505" s="34">
        <v>1678</v>
      </c>
      <c r="G505" s="34">
        <v>21900</v>
      </c>
      <c r="H505" s="34">
        <v>655</v>
      </c>
    </row>
    <row r="506" spans="1:8" x14ac:dyDescent="0.25">
      <c r="A506" s="3" t="s">
        <v>1169</v>
      </c>
      <c r="B506" s="3" t="s">
        <v>1170</v>
      </c>
      <c r="C506" s="3" t="s">
        <v>198</v>
      </c>
      <c r="D506" s="3" t="s">
        <v>199</v>
      </c>
      <c r="E506" s="34">
        <v>699</v>
      </c>
      <c r="F506" s="34">
        <v>1130</v>
      </c>
      <c r="G506" s="34">
        <v>23790</v>
      </c>
      <c r="H506" s="34">
        <v>442</v>
      </c>
    </row>
    <row r="507" spans="1:8" x14ac:dyDescent="0.25">
      <c r="A507" s="3" t="s">
        <v>1171</v>
      </c>
      <c r="B507" s="3" t="s">
        <v>1172</v>
      </c>
      <c r="C507" s="3" t="s">
        <v>178</v>
      </c>
      <c r="D507" s="3" t="s">
        <v>179</v>
      </c>
      <c r="E507" s="34">
        <v>521</v>
      </c>
      <c r="F507" s="34">
        <v>315</v>
      </c>
      <c r="G507" s="34">
        <v>16100</v>
      </c>
      <c r="H507" s="34">
        <v>115</v>
      </c>
    </row>
    <row r="508" spans="1:8" x14ac:dyDescent="0.25">
      <c r="A508" s="3" t="s">
        <v>1173</v>
      </c>
      <c r="B508" s="3" t="s">
        <v>1174</v>
      </c>
      <c r="C508" s="3" t="s">
        <v>335</v>
      </c>
      <c r="D508" s="3" t="s">
        <v>336</v>
      </c>
      <c r="E508" s="34">
        <v>562</v>
      </c>
      <c r="F508" s="34">
        <v>931</v>
      </c>
      <c r="G508" s="34">
        <v>17430</v>
      </c>
      <c r="H508" s="34">
        <v>357</v>
      </c>
    </row>
    <row r="509" spans="1:8" x14ac:dyDescent="0.25">
      <c r="A509" s="3" t="s">
        <v>1175</v>
      </c>
      <c r="B509" s="3" t="s">
        <v>1176</v>
      </c>
      <c r="C509" s="3" t="s">
        <v>118</v>
      </c>
      <c r="D509" s="3" t="s">
        <v>119</v>
      </c>
      <c r="E509" s="34">
        <v>1300</v>
      </c>
      <c r="F509" s="34">
        <v>44274</v>
      </c>
      <c r="G509" s="34">
        <v>22880</v>
      </c>
      <c r="H509" s="34">
        <v>18500</v>
      </c>
    </row>
    <row r="510" spans="1:8" x14ac:dyDescent="0.25">
      <c r="A510" s="3" t="s">
        <v>1177</v>
      </c>
      <c r="B510" s="3" t="s">
        <v>1178</v>
      </c>
      <c r="C510" s="3" t="s">
        <v>178</v>
      </c>
      <c r="D510" s="3" t="s">
        <v>179</v>
      </c>
      <c r="E510" s="34">
        <v>612</v>
      </c>
      <c r="F510" s="34">
        <v>2115</v>
      </c>
      <c r="G510" s="34">
        <v>20240</v>
      </c>
      <c r="H510" s="34">
        <v>873</v>
      </c>
    </row>
    <row r="511" spans="1:8" x14ac:dyDescent="0.25">
      <c r="A511" s="3" t="s">
        <v>1179</v>
      </c>
      <c r="B511" s="3" t="s">
        <v>1180</v>
      </c>
      <c r="C511" s="3" t="s">
        <v>152</v>
      </c>
      <c r="D511" s="3" t="s">
        <v>153</v>
      </c>
      <c r="E511" s="34">
        <v>436</v>
      </c>
      <c r="F511" s="34">
        <v>339</v>
      </c>
      <c r="G511" s="34">
        <v>24280</v>
      </c>
      <c r="H511" s="34">
        <v>116</v>
      </c>
    </row>
    <row r="512" spans="1:8" x14ac:dyDescent="0.25">
      <c r="A512" s="3" t="s">
        <v>1181</v>
      </c>
      <c r="B512" s="3" t="s">
        <v>1182</v>
      </c>
      <c r="C512" s="3" t="s">
        <v>278</v>
      </c>
      <c r="D512" s="3" t="s">
        <v>279</v>
      </c>
      <c r="E512" s="34">
        <v>583</v>
      </c>
      <c r="F512" s="34">
        <v>1347</v>
      </c>
      <c r="G512" s="34">
        <v>20090</v>
      </c>
      <c r="H512" s="34">
        <v>566</v>
      </c>
    </row>
    <row r="513" spans="1:8" x14ac:dyDescent="0.25">
      <c r="A513" s="3" t="s">
        <v>1183</v>
      </c>
      <c r="B513" s="3" t="s">
        <v>1184</v>
      </c>
      <c r="C513" s="3" t="s">
        <v>228</v>
      </c>
      <c r="D513" s="3" t="s">
        <v>229</v>
      </c>
      <c r="E513" s="34">
        <v>623</v>
      </c>
      <c r="F513" s="34">
        <v>146</v>
      </c>
      <c r="G513" s="34">
        <v>20340</v>
      </c>
      <c r="H513" s="34">
        <v>57</v>
      </c>
    </row>
    <row r="514" spans="1:8" x14ac:dyDescent="0.25">
      <c r="A514" s="3" t="s">
        <v>1185</v>
      </c>
      <c r="B514" s="3" t="s">
        <v>1186</v>
      </c>
      <c r="C514" s="3" t="s">
        <v>278</v>
      </c>
      <c r="D514" s="3" t="s">
        <v>279</v>
      </c>
      <c r="E514" s="34">
        <v>551</v>
      </c>
      <c r="F514" s="34">
        <v>898</v>
      </c>
      <c r="G514" s="34">
        <v>20610</v>
      </c>
      <c r="H514" s="34">
        <v>338</v>
      </c>
    </row>
    <row r="515" spans="1:8" x14ac:dyDescent="0.25">
      <c r="A515" s="3" t="s">
        <v>1187</v>
      </c>
      <c r="B515" s="3" t="s">
        <v>1188</v>
      </c>
      <c r="C515" s="3" t="s">
        <v>110</v>
      </c>
      <c r="D515" s="3" t="s">
        <v>111</v>
      </c>
      <c r="E515" s="34">
        <v>658</v>
      </c>
      <c r="F515" s="34">
        <v>346</v>
      </c>
      <c r="G515" s="34">
        <v>22550</v>
      </c>
      <c r="H515" s="34">
        <v>129</v>
      </c>
    </row>
    <row r="516" spans="1:8" x14ac:dyDescent="0.25">
      <c r="A516" s="3" t="s">
        <v>1189</v>
      </c>
      <c r="B516" s="3" t="s">
        <v>1190</v>
      </c>
      <c r="C516" s="3" t="s">
        <v>110</v>
      </c>
      <c r="D516" s="3" t="s">
        <v>111</v>
      </c>
      <c r="E516" s="34">
        <v>588</v>
      </c>
      <c r="F516" s="34">
        <v>498</v>
      </c>
      <c r="G516" s="34">
        <v>21620</v>
      </c>
      <c r="H516" s="34">
        <v>199</v>
      </c>
    </row>
    <row r="517" spans="1:8" x14ac:dyDescent="0.25">
      <c r="A517" s="3" t="s">
        <v>1191</v>
      </c>
      <c r="B517" s="3" t="s">
        <v>1192</v>
      </c>
      <c r="C517" s="3" t="s">
        <v>182</v>
      </c>
      <c r="D517" s="3" t="s">
        <v>183</v>
      </c>
      <c r="E517" s="34">
        <v>655</v>
      </c>
      <c r="F517" s="34">
        <v>2816</v>
      </c>
      <c r="G517" s="34">
        <v>19530</v>
      </c>
      <c r="H517" s="34">
        <v>1181</v>
      </c>
    </row>
    <row r="518" spans="1:8" x14ac:dyDescent="0.25">
      <c r="A518" s="3" t="s">
        <v>1193</v>
      </c>
      <c r="B518" s="3" t="s">
        <v>1194</v>
      </c>
      <c r="C518" s="3" t="s">
        <v>262</v>
      </c>
      <c r="D518" s="3" t="s">
        <v>263</v>
      </c>
      <c r="E518" s="34">
        <v>997</v>
      </c>
      <c r="F518" s="34">
        <v>4884</v>
      </c>
      <c r="G518" s="34">
        <v>24670</v>
      </c>
      <c r="H518" s="34">
        <v>2021</v>
      </c>
    </row>
    <row r="519" spans="1:8" x14ac:dyDescent="0.25">
      <c r="A519" s="3" t="s">
        <v>1195</v>
      </c>
      <c r="B519" s="3" t="s">
        <v>1196</v>
      </c>
      <c r="C519" s="3" t="s">
        <v>182</v>
      </c>
      <c r="D519" s="3" t="s">
        <v>183</v>
      </c>
      <c r="E519" s="34">
        <v>609</v>
      </c>
      <c r="F519" s="34">
        <v>506</v>
      </c>
      <c r="G519" s="34">
        <v>20270</v>
      </c>
      <c r="H519" s="34">
        <v>198</v>
      </c>
    </row>
    <row r="520" spans="1:8" x14ac:dyDescent="0.25">
      <c r="A520" s="3" t="s">
        <v>1197</v>
      </c>
      <c r="B520" s="3" t="s">
        <v>1198</v>
      </c>
      <c r="C520" s="3" t="s">
        <v>128</v>
      </c>
      <c r="D520" s="3" t="s">
        <v>129</v>
      </c>
      <c r="E520" s="34">
        <v>1276</v>
      </c>
      <c r="F520" s="34">
        <v>1854</v>
      </c>
      <c r="G520" s="34">
        <v>16460</v>
      </c>
      <c r="H520" s="34">
        <v>781</v>
      </c>
    </row>
    <row r="521" spans="1:8" x14ac:dyDescent="0.25">
      <c r="A521" s="3" t="s">
        <v>1199</v>
      </c>
      <c r="B521" s="3" t="s">
        <v>1200</v>
      </c>
      <c r="C521" s="3" t="s">
        <v>278</v>
      </c>
      <c r="D521" s="3" t="s">
        <v>279</v>
      </c>
      <c r="E521" s="34">
        <v>591</v>
      </c>
      <c r="F521" s="34">
        <v>3590</v>
      </c>
      <c r="G521" s="34">
        <v>21800</v>
      </c>
      <c r="H521" s="34">
        <v>1443</v>
      </c>
    </row>
    <row r="522" spans="1:8" x14ac:dyDescent="0.25">
      <c r="A522" s="3" t="s">
        <v>1201</v>
      </c>
      <c r="B522" s="3" t="s">
        <v>1202</v>
      </c>
      <c r="C522" s="3" t="s">
        <v>335</v>
      </c>
      <c r="D522" s="3" t="s">
        <v>336</v>
      </c>
      <c r="E522" s="34">
        <v>570</v>
      </c>
      <c r="F522" s="34">
        <v>594</v>
      </c>
      <c r="G522" s="34">
        <v>18800</v>
      </c>
      <c r="H522" s="34">
        <v>239</v>
      </c>
    </row>
    <row r="523" spans="1:8" x14ac:dyDescent="0.25">
      <c r="A523" s="3" t="s">
        <v>1203</v>
      </c>
      <c r="B523" s="3" t="s">
        <v>1204</v>
      </c>
      <c r="C523" s="3" t="s">
        <v>110</v>
      </c>
      <c r="D523" s="3" t="s">
        <v>111</v>
      </c>
      <c r="E523" s="34">
        <v>822</v>
      </c>
      <c r="F523" s="34">
        <v>4127</v>
      </c>
      <c r="G523" s="34">
        <v>22560</v>
      </c>
      <c r="H523" s="34">
        <v>1684</v>
      </c>
    </row>
    <row r="524" spans="1:8" x14ac:dyDescent="0.25">
      <c r="A524" s="3" t="s">
        <v>1205</v>
      </c>
      <c r="B524" s="3" t="s">
        <v>1206</v>
      </c>
      <c r="C524" s="3" t="s">
        <v>335</v>
      </c>
      <c r="D524" s="3" t="s">
        <v>336</v>
      </c>
      <c r="E524" s="34">
        <v>922</v>
      </c>
      <c r="F524" s="34">
        <v>5310</v>
      </c>
      <c r="G524" s="34">
        <v>20330</v>
      </c>
      <c r="H524" s="34">
        <v>1356</v>
      </c>
    </row>
    <row r="525" spans="1:8" x14ac:dyDescent="0.25">
      <c r="A525" s="3" t="s">
        <v>1207</v>
      </c>
      <c r="B525" s="3" t="s">
        <v>1208</v>
      </c>
      <c r="C525" s="3" t="s">
        <v>335</v>
      </c>
      <c r="D525" s="3" t="s">
        <v>336</v>
      </c>
      <c r="E525" s="34">
        <v>672</v>
      </c>
      <c r="F525" s="34">
        <v>1284</v>
      </c>
      <c r="G525" s="34">
        <v>19840</v>
      </c>
      <c r="H525" s="34">
        <v>492</v>
      </c>
    </row>
    <row r="526" spans="1:8" x14ac:dyDescent="0.25">
      <c r="A526" s="3" t="s">
        <v>1209</v>
      </c>
      <c r="B526" s="3" t="s">
        <v>1210</v>
      </c>
      <c r="C526" s="3" t="s">
        <v>152</v>
      </c>
      <c r="D526" s="3" t="s">
        <v>153</v>
      </c>
      <c r="E526" s="34">
        <v>613</v>
      </c>
      <c r="F526" s="34">
        <v>946</v>
      </c>
      <c r="G526" s="34">
        <v>22140</v>
      </c>
      <c r="H526" s="34">
        <v>341</v>
      </c>
    </row>
    <row r="527" spans="1:8" x14ac:dyDescent="0.25">
      <c r="A527" s="3" t="s">
        <v>1211</v>
      </c>
      <c r="B527" s="3" t="s">
        <v>1212</v>
      </c>
      <c r="C527" s="3" t="s">
        <v>182</v>
      </c>
      <c r="D527" s="3" t="s">
        <v>183</v>
      </c>
      <c r="E527" s="34">
        <v>621</v>
      </c>
      <c r="F527" s="34">
        <v>1044</v>
      </c>
      <c r="G527" s="34">
        <v>19190</v>
      </c>
      <c r="H527" s="34">
        <v>395</v>
      </c>
    </row>
    <row r="528" spans="1:8" x14ac:dyDescent="0.25">
      <c r="A528" s="3" t="s">
        <v>1213</v>
      </c>
      <c r="B528" s="3" t="s">
        <v>1214</v>
      </c>
      <c r="C528" s="3" t="s">
        <v>212</v>
      </c>
      <c r="D528" s="3" t="s">
        <v>213</v>
      </c>
      <c r="E528" s="34">
        <v>638</v>
      </c>
      <c r="F528" s="34">
        <v>1358</v>
      </c>
      <c r="G528" s="34">
        <v>21660</v>
      </c>
      <c r="H528" s="34">
        <v>522</v>
      </c>
    </row>
    <row r="529" spans="1:8" x14ac:dyDescent="0.25">
      <c r="A529" s="3" t="s">
        <v>1215</v>
      </c>
      <c r="B529" s="3" t="s">
        <v>1216</v>
      </c>
      <c r="C529" s="3" t="s">
        <v>228</v>
      </c>
      <c r="D529" s="3" t="s">
        <v>229</v>
      </c>
      <c r="E529" s="34">
        <v>720</v>
      </c>
      <c r="F529" s="34">
        <v>517</v>
      </c>
      <c r="G529" s="34">
        <v>21410</v>
      </c>
      <c r="H529" s="34">
        <v>175</v>
      </c>
    </row>
    <row r="530" spans="1:8" x14ac:dyDescent="0.25">
      <c r="A530" s="3" t="s">
        <v>1217</v>
      </c>
      <c r="B530" s="3" t="s">
        <v>1218</v>
      </c>
      <c r="C530" s="3" t="s">
        <v>182</v>
      </c>
      <c r="D530" s="3" t="s">
        <v>183</v>
      </c>
      <c r="E530" s="34">
        <v>596</v>
      </c>
      <c r="F530" s="34">
        <v>1197</v>
      </c>
      <c r="G530" s="34">
        <v>19180</v>
      </c>
      <c r="H530" s="34">
        <v>492</v>
      </c>
    </row>
    <row r="531" spans="1:8" x14ac:dyDescent="0.25">
      <c r="A531" s="3" t="s">
        <v>1219</v>
      </c>
      <c r="B531" s="3" t="s">
        <v>1220</v>
      </c>
      <c r="C531" s="3" t="s">
        <v>152</v>
      </c>
      <c r="D531" s="3" t="s">
        <v>153</v>
      </c>
      <c r="E531" s="34">
        <v>537</v>
      </c>
      <c r="F531" s="34">
        <v>1291</v>
      </c>
      <c r="G531" s="34">
        <v>20970</v>
      </c>
      <c r="H531" s="34">
        <v>526</v>
      </c>
    </row>
    <row r="532" spans="1:8" x14ac:dyDescent="0.25">
      <c r="A532" s="3" t="s">
        <v>1221</v>
      </c>
      <c r="B532" s="3" t="s">
        <v>1222</v>
      </c>
      <c r="C532" s="3" t="s">
        <v>118</v>
      </c>
      <c r="D532" s="3" t="s">
        <v>119</v>
      </c>
      <c r="E532" s="34">
        <v>1405</v>
      </c>
      <c r="F532" s="34">
        <v>35660</v>
      </c>
      <c r="G532" s="34">
        <v>22650</v>
      </c>
      <c r="H532" s="34">
        <v>17077</v>
      </c>
    </row>
    <row r="533" spans="1:8" x14ac:dyDescent="0.25">
      <c r="A533" s="3" t="s">
        <v>1223</v>
      </c>
      <c r="B533" s="3" t="s">
        <v>1224</v>
      </c>
      <c r="C533" s="3" t="s">
        <v>188</v>
      </c>
      <c r="D533" s="3" t="s">
        <v>189</v>
      </c>
      <c r="E533" s="34">
        <v>576</v>
      </c>
      <c r="F533" s="34">
        <v>340</v>
      </c>
      <c r="G533" s="34">
        <v>21550</v>
      </c>
      <c r="H533" s="34">
        <v>148</v>
      </c>
    </row>
    <row r="534" spans="1:8" x14ac:dyDescent="0.25">
      <c r="A534" s="3" t="s">
        <v>1225</v>
      </c>
      <c r="B534" s="3" t="s">
        <v>1226</v>
      </c>
      <c r="C534" s="3" t="s">
        <v>204</v>
      </c>
      <c r="D534" s="3" t="s">
        <v>205</v>
      </c>
      <c r="E534" s="34">
        <v>680</v>
      </c>
      <c r="F534" s="34">
        <v>408</v>
      </c>
      <c r="G534" s="34">
        <v>18350</v>
      </c>
      <c r="H534" s="34">
        <v>169</v>
      </c>
    </row>
    <row r="535" spans="1:8" x14ac:dyDescent="0.25">
      <c r="A535" s="3" t="s">
        <v>1227</v>
      </c>
      <c r="B535" s="3" t="s">
        <v>1228</v>
      </c>
      <c r="C535" s="3" t="s">
        <v>132</v>
      </c>
      <c r="D535" s="3" t="s">
        <v>133</v>
      </c>
      <c r="E535" s="34">
        <v>619</v>
      </c>
      <c r="F535" s="34">
        <v>1094</v>
      </c>
      <c r="G535" s="34">
        <v>21800</v>
      </c>
      <c r="H535" s="34">
        <v>444</v>
      </c>
    </row>
    <row r="536" spans="1:8" x14ac:dyDescent="0.25">
      <c r="A536" s="3" t="s">
        <v>1229</v>
      </c>
      <c r="B536" s="3" t="s">
        <v>1230</v>
      </c>
      <c r="C536" s="3" t="s">
        <v>278</v>
      </c>
      <c r="D536" s="3" t="s">
        <v>279</v>
      </c>
      <c r="E536" s="34">
        <v>703</v>
      </c>
      <c r="F536" s="34">
        <v>1111</v>
      </c>
      <c r="G536" s="34">
        <v>20640</v>
      </c>
      <c r="H536" s="34">
        <v>447</v>
      </c>
    </row>
    <row r="537" spans="1:8" x14ac:dyDescent="0.25">
      <c r="A537" s="3" t="s">
        <v>1231</v>
      </c>
      <c r="B537" s="3" t="s">
        <v>1232</v>
      </c>
      <c r="C537" s="3" t="s">
        <v>238</v>
      </c>
      <c r="D537" s="3" t="s">
        <v>239</v>
      </c>
      <c r="E537" s="34">
        <v>1184</v>
      </c>
      <c r="F537" s="34">
        <v>2857</v>
      </c>
      <c r="G537" s="34">
        <v>24870</v>
      </c>
      <c r="H537" s="34">
        <v>1227</v>
      </c>
    </row>
  </sheetData>
  <sheetProtection formatCells="0" formatColumns="0" formatRows="0" autoFilter="0"/>
  <mergeCells count="1">
    <mergeCell ref="AI2:AJ2"/>
  </mergeCells>
  <dataValidations disablePrompts="1" count="1">
    <dataValidation type="list" allowBlank="1" showInputMessage="1" showErrorMessage="1" sqref="R10 X10:Y10 K9" xr:uid="{00000000-0002-0000-0200-000000000000}">
      <formula1>L_NOMCOM</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77CB-7A95-4495-87BB-324B97F3CF37}">
  <dimension ref="A1:IW56"/>
  <sheetViews>
    <sheetView showGridLines="0" tabSelected="1" zoomScaleNormal="100" zoomScaleSheetLayoutView="100" workbookViewId="0">
      <selection activeCell="J1" sqref="J1"/>
    </sheetView>
  </sheetViews>
  <sheetFormatPr baseColWidth="10" defaultColWidth="25.140625" defaultRowHeight="12.75" x14ac:dyDescent="0.2"/>
  <cols>
    <col min="1" max="1" width="3.28515625" style="109" customWidth="1"/>
    <col min="2" max="2" width="27.5703125" style="109" customWidth="1"/>
    <col min="3" max="3" width="8.7109375" style="109" customWidth="1"/>
    <col min="4" max="4" width="27.5703125" style="109" customWidth="1"/>
    <col min="5" max="5" width="8.7109375" style="109" customWidth="1"/>
    <col min="6" max="6" width="25.140625" style="109" customWidth="1"/>
    <col min="7" max="7" width="8.7109375" style="109" customWidth="1"/>
    <col min="8" max="8" width="28.7109375" style="109" customWidth="1"/>
    <col min="9" max="9" width="8.7109375" style="109" customWidth="1"/>
    <col min="10" max="10" width="25.28515625" style="109" customWidth="1"/>
    <col min="11" max="248" width="11.42578125" style="109" customWidth="1"/>
    <col min="249" max="249" width="18.140625" style="109" bestFit="1" customWidth="1"/>
    <col min="250" max="250" width="11.42578125" style="109" customWidth="1"/>
    <col min="251" max="251" width="6.140625" style="109" customWidth="1"/>
    <col min="252" max="256" width="25.140625" style="109"/>
    <col min="257" max="257" width="3.28515625" style="109" customWidth="1"/>
    <col min="258" max="258" width="27.5703125" style="109" customWidth="1"/>
    <col min="259" max="259" width="8.7109375" style="109" customWidth="1"/>
    <col min="260" max="260" width="27.5703125" style="109" customWidth="1"/>
    <col min="261" max="261" width="8.7109375" style="109" customWidth="1"/>
    <col min="262" max="262" width="25.140625" style="109"/>
    <col min="263" max="263" width="8.7109375" style="109" customWidth="1"/>
    <col min="264" max="264" width="27.28515625" style="109" customWidth="1"/>
    <col min="265" max="265" width="8.7109375" style="109" customWidth="1"/>
    <col min="266" max="266" width="25.28515625" style="109" customWidth="1"/>
    <col min="267" max="504" width="11.42578125" style="109" customWidth="1"/>
    <col min="505" max="505" width="18.140625" style="109" bestFit="1" customWidth="1"/>
    <col min="506" max="506" width="11.42578125" style="109" customWidth="1"/>
    <col min="507" max="507" width="6.140625" style="109" customWidth="1"/>
    <col min="508" max="512" width="25.140625" style="109"/>
    <col min="513" max="513" width="3.28515625" style="109" customWidth="1"/>
    <col min="514" max="514" width="27.5703125" style="109" customWidth="1"/>
    <col min="515" max="515" width="8.7109375" style="109" customWidth="1"/>
    <col min="516" max="516" width="27.5703125" style="109" customWidth="1"/>
    <col min="517" max="517" width="8.7109375" style="109" customWidth="1"/>
    <col min="518" max="518" width="25.140625" style="109"/>
    <col min="519" max="519" width="8.7109375" style="109" customWidth="1"/>
    <col min="520" max="520" width="27.28515625" style="109" customWidth="1"/>
    <col min="521" max="521" width="8.7109375" style="109" customWidth="1"/>
    <col min="522" max="522" width="25.28515625" style="109" customWidth="1"/>
    <col min="523" max="760" width="11.42578125" style="109" customWidth="1"/>
    <col min="761" max="761" width="18.140625" style="109" bestFit="1" customWidth="1"/>
    <col min="762" max="762" width="11.42578125" style="109" customWidth="1"/>
    <col min="763" max="763" width="6.140625" style="109" customWidth="1"/>
    <col min="764" max="768" width="25.140625" style="109"/>
    <col min="769" max="769" width="3.28515625" style="109" customWidth="1"/>
    <col min="770" max="770" width="27.5703125" style="109" customWidth="1"/>
    <col min="771" max="771" width="8.7109375" style="109" customWidth="1"/>
    <col min="772" max="772" width="27.5703125" style="109" customWidth="1"/>
    <col min="773" max="773" width="8.7109375" style="109" customWidth="1"/>
    <col min="774" max="774" width="25.140625" style="109"/>
    <col min="775" max="775" width="8.7109375" style="109" customWidth="1"/>
    <col min="776" max="776" width="27.28515625" style="109" customWidth="1"/>
    <col min="777" max="777" width="8.7109375" style="109" customWidth="1"/>
    <col min="778" max="778" width="25.28515625" style="109" customWidth="1"/>
    <col min="779" max="1016" width="11.42578125" style="109" customWidth="1"/>
    <col min="1017" max="1017" width="18.140625" style="109" bestFit="1" customWidth="1"/>
    <col min="1018" max="1018" width="11.42578125" style="109" customWidth="1"/>
    <col min="1019" max="1019" width="6.140625" style="109" customWidth="1"/>
    <col min="1020" max="1024" width="25.140625" style="109"/>
    <col min="1025" max="1025" width="3.28515625" style="109" customWidth="1"/>
    <col min="1026" max="1026" width="27.5703125" style="109" customWidth="1"/>
    <col min="1027" max="1027" width="8.7109375" style="109" customWidth="1"/>
    <col min="1028" max="1028" width="27.5703125" style="109" customWidth="1"/>
    <col min="1029" max="1029" width="8.7109375" style="109" customWidth="1"/>
    <col min="1030" max="1030" width="25.140625" style="109"/>
    <col min="1031" max="1031" width="8.7109375" style="109" customWidth="1"/>
    <col min="1032" max="1032" width="27.28515625" style="109" customWidth="1"/>
    <col min="1033" max="1033" width="8.7109375" style="109" customWidth="1"/>
    <col min="1034" max="1034" width="25.28515625" style="109" customWidth="1"/>
    <col min="1035" max="1272" width="11.42578125" style="109" customWidth="1"/>
    <col min="1273" max="1273" width="18.140625" style="109" bestFit="1" customWidth="1"/>
    <col min="1274" max="1274" width="11.42578125" style="109" customWidth="1"/>
    <col min="1275" max="1275" width="6.140625" style="109" customWidth="1"/>
    <col min="1276" max="1280" width="25.140625" style="109"/>
    <col min="1281" max="1281" width="3.28515625" style="109" customWidth="1"/>
    <col min="1282" max="1282" width="27.5703125" style="109" customWidth="1"/>
    <col min="1283" max="1283" width="8.7109375" style="109" customWidth="1"/>
    <col min="1284" max="1284" width="27.5703125" style="109" customWidth="1"/>
    <col min="1285" max="1285" width="8.7109375" style="109" customWidth="1"/>
    <col min="1286" max="1286" width="25.140625" style="109"/>
    <col min="1287" max="1287" width="8.7109375" style="109" customWidth="1"/>
    <col min="1288" max="1288" width="27.28515625" style="109" customWidth="1"/>
    <col min="1289" max="1289" width="8.7109375" style="109" customWidth="1"/>
    <col min="1290" max="1290" width="25.28515625" style="109" customWidth="1"/>
    <col min="1291" max="1528" width="11.42578125" style="109" customWidth="1"/>
    <col min="1529" max="1529" width="18.140625" style="109" bestFit="1" customWidth="1"/>
    <col min="1530" max="1530" width="11.42578125" style="109" customWidth="1"/>
    <col min="1531" max="1531" width="6.140625" style="109" customWidth="1"/>
    <col min="1532" max="1536" width="25.140625" style="109"/>
    <col min="1537" max="1537" width="3.28515625" style="109" customWidth="1"/>
    <col min="1538" max="1538" width="27.5703125" style="109" customWidth="1"/>
    <col min="1539" max="1539" width="8.7109375" style="109" customWidth="1"/>
    <col min="1540" max="1540" width="27.5703125" style="109" customWidth="1"/>
    <col min="1541" max="1541" width="8.7109375" style="109" customWidth="1"/>
    <col min="1542" max="1542" width="25.140625" style="109"/>
    <col min="1543" max="1543" width="8.7109375" style="109" customWidth="1"/>
    <col min="1544" max="1544" width="27.28515625" style="109" customWidth="1"/>
    <col min="1545" max="1545" width="8.7109375" style="109" customWidth="1"/>
    <col min="1546" max="1546" width="25.28515625" style="109" customWidth="1"/>
    <col min="1547" max="1784" width="11.42578125" style="109" customWidth="1"/>
    <col min="1785" max="1785" width="18.140625" style="109" bestFit="1" customWidth="1"/>
    <col min="1786" max="1786" width="11.42578125" style="109" customWidth="1"/>
    <col min="1787" max="1787" width="6.140625" style="109" customWidth="1"/>
    <col min="1788" max="1792" width="25.140625" style="109"/>
    <col min="1793" max="1793" width="3.28515625" style="109" customWidth="1"/>
    <col min="1794" max="1794" width="27.5703125" style="109" customWidth="1"/>
    <col min="1795" max="1795" width="8.7109375" style="109" customWidth="1"/>
    <col min="1796" max="1796" width="27.5703125" style="109" customWidth="1"/>
    <col min="1797" max="1797" width="8.7109375" style="109" customWidth="1"/>
    <col min="1798" max="1798" width="25.140625" style="109"/>
    <col min="1799" max="1799" width="8.7109375" style="109" customWidth="1"/>
    <col min="1800" max="1800" width="27.28515625" style="109" customWidth="1"/>
    <col min="1801" max="1801" width="8.7109375" style="109" customWidth="1"/>
    <col min="1802" max="1802" width="25.28515625" style="109" customWidth="1"/>
    <col min="1803" max="2040" width="11.42578125" style="109" customWidth="1"/>
    <col min="2041" max="2041" width="18.140625" style="109" bestFit="1" customWidth="1"/>
    <col min="2042" max="2042" width="11.42578125" style="109" customWidth="1"/>
    <col min="2043" max="2043" width="6.140625" style="109" customWidth="1"/>
    <col min="2044" max="2048" width="25.140625" style="109"/>
    <col min="2049" max="2049" width="3.28515625" style="109" customWidth="1"/>
    <col min="2050" max="2050" width="27.5703125" style="109" customWidth="1"/>
    <col min="2051" max="2051" width="8.7109375" style="109" customWidth="1"/>
    <col min="2052" max="2052" width="27.5703125" style="109" customWidth="1"/>
    <col min="2053" max="2053" width="8.7109375" style="109" customWidth="1"/>
    <col min="2054" max="2054" width="25.140625" style="109"/>
    <col min="2055" max="2055" width="8.7109375" style="109" customWidth="1"/>
    <col min="2056" max="2056" width="27.28515625" style="109" customWidth="1"/>
    <col min="2057" max="2057" width="8.7109375" style="109" customWidth="1"/>
    <col min="2058" max="2058" width="25.28515625" style="109" customWidth="1"/>
    <col min="2059" max="2296" width="11.42578125" style="109" customWidth="1"/>
    <col min="2297" max="2297" width="18.140625" style="109" bestFit="1" customWidth="1"/>
    <col min="2298" max="2298" width="11.42578125" style="109" customWidth="1"/>
    <col min="2299" max="2299" width="6.140625" style="109" customWidth="1"/>
    <col min="2300" max="2304" width="25.140625" style="109"/>
    <col min="2305" max="2305" width="3.28515625" style="109" customWidth="1"/>
    <col min="2306" max="2306" width="27.5703125" style="109" customWidth="1"/>
    <col min="2307" max="2307" width="8.7109375" style="109" customWidth="1"/>
    <col min="2308" max="2308" width="27.5703125" style="109" customWidth="1"/>
    <col min="2309" max="2309" width="8.7109375" style="109" customWidth="1"/>
    <col min="2310" max="2310" width="25.140625" style="109"/>
    <col min="2311" max="2311" width="8.7109375" style="109" customWidth="1"/>
    <col min="2312" max="2312" width="27.28515625" style="109" customWidth="1"/>
    <col min="2313" max="2313" width="8.7109375" style="109" customWidth="1"/>
    <col min="2314" max="2314" width="25.28515625" style="109" customWidth="1"/>
    <col min="2315" max="2552" width="11.42578125" style="109" customWidth="1"/>
    <col min="2553" max="2553" width="18.140625" style="109" bestFit="1" customWidth="1"/>
    <col min="2554" max="2554" width="11.42578125" style="109" customWidth="1"/>
    <col min="2555" max="2555" width="6.140625" style="109" customWidth="1"/>
    <col min="2556" max="2560" width="25.140625" style="109"/>
    <col min="2561" max="2561" width="3.28515625" style="109" customWidth="1"/>
    <col min="2562" max="2562" width="27.5703125" style="109" customWidth="1"/>
    <col min="2563" max="2563" width="8.7109375" style="109" customWidth="1"/>
    <col min="2564" max="2564" width="27.5703125" style="109" customWidth="1"/>
    <col min="2565" max="2565" width="8.7109375" style="109" customWidth="1"/>
    <col min="2566" max="2566" width="25.140625" style="109"/>
    <col min="2567" max="2567" width="8.7109375" style="109" customWidth="1"/>
    <col min="2568" max="2568" width="27.28515625" style="109" customWidth="1"/>
    <col min="2569" max="2569" width="8.7109375" style="109" customWidth="1"/>
    <col min="2570" max="2570" width="25.28515625" style="109" customWidth="1"/>
    <col min="2571" max="2808" width="11.42578125" style="109" customWidth="1"/>
    <col min="2809" max="2809" width="18.140625" style="109" bestFit="1" customWidth="1"/>
    <col min="2810" max="2810" width="11.42578125" style="109" customWidth="1"/>
    <col min="2811" max="2811" width="6.140625" style="109" customWidth="1"/>
    <col min="2812" max="2816" width="25.140625" style="109"/>
    <col min="2817" max="2817" width="3.28515625" style="109" customWidth="1"/>
    <col min="2818" max="2818" width="27.5703125" style="109" customWidth="1"/>
    <col min="2819" max="2819" width="8.7109375" style="109" customWidth="1"/>
    <col min="2820" max="2820" width="27.5703125" style="109" customWidth="1"/>
    <col min="2821" max="2821" width="8.7109375" style="109" customWidth="1"/>
    <col min="2822" max="2822" width="25.140625" style="109"/>
    <col min="2823" max="2823" width="8.7109375" style="109" customWidth="1"/>
    <col min="2824" max="2824" width="27.28515625" style="109" customWidth="1"/>
    <col min="2825" max="2825" width="8.7109375" style="109" customWidth="1"/>
    <col min="2826" max="2826" width="25.28515625" style="109" customWidth="1"/>
    <col min="2827" max="3064" width="11.42578125" style="109" customWidth="1"/>
    <col min="3065" max="3065" width="18.140625" style="109" bestFit="1" customWidth="1"/>
    <col min="3066" max="3066" width="11.42578125" style="109" customWidth="1"/>
    <col min="3067" max="3067" width="6.140625" style="109" customWidth="1"/>
    <col min="3068" max="3072" width="25.140625" style="109"/>
    <col min="3073" max="3073" width="3.28515625" style="109" customWidth="1"/>
    <col min="3074" max="3074" width="27.5703125" style="109" customWidth="1"/>
    <col min="3075" max="3075" width="8.7109375" style="109" customWidth="1"/>
    <col min="3076" max="3076" width="27.5703125" style="109" customWidth="1"/>
    <col min="3077" max="3077" width="8.7109375" style="109" customWidth="1"/>
    <col min="3078" max="3078" width="25.140625" style="109"/>
    <col min="3079" max="3079" width="8.7109375" style="109" customWidth="1"/>
    <col min="3080" max="3080" width="27.28515625" style="109" customWidth="1"/>
    <col min="3081" max="3081" width="8.7109375" style="109" customWidth="1"/>
    <col min="3082" max="3082" width="25.28515625" style="109" customWidth="1"/>
    <col min="3083" max="3320" width="11.42578125" style="109" customWidth="1"/>
    <col min="3321" max="3321" width="18.140625" style="109" bestFit="1" customWidth="1"/>
    <col min="3322" max="3322" width="11.42578125" style="109" customWidth="1"/>
    <col min="3323" max="3323" width="6.140625" style="109" customWidth="1"/>
    <col min="3324" max="3328" width="25.140625" style="109"/>
    <col min="3329" max="3329" width="3.28515625" style="109" customWidth="1"/>
    <col min="3330" max="3330" width="27.5703125" style="109" customWidth="1"/>
    <col min="3331" max="3331" width="8.7109375" style="109" customWidth="1"/>
    <col min="3332" max="3332" width="27.5703125" style="109" customWidth="1"/>
    <col min="3333" max="3333" width="8.7109375" style="109" customWidth="1"/>
    <col min="3334" max="3334" width="25.140625" style="109"/>
    <col min="3335" max="3335" width="8.7109375" style="109" customWidth="1"/>
    <col min="3336" max="3336" width="27.28515625" style="109" customWidth="1"/>
    <col min="3337" max="3337" width="8.7109375" style="109" customWidth="1"/>
    <col min="3338" max="3338" width="25.28515625" style="109" customWidth="1"/>
    <col min="3339" max="3576" width="11.42578125" style="109" customWidth="1"/>
    <col min="3577" max="3577" width="18.140625" style="109" bestFit="1" customWidth="1"/>
    <col min="3578" max="3578" width="11.42578125" style="109" customWidth="1"/>
    <col min="3579" max="3579" width="6.140625" style="109" customWidth="1"/>
    <col min="3580" max="3584" width="25.140625" style="109"/>
    <col min="3585" max="3585" width="3.28515625" style="109" customWidth="1"/>
    <col min="3586" max="3586" width="27.5703125" style="109" customWidth="1"/>
    <col min="3587" max="3587" width="8.7109375" style="109" customWidth="1"/>
    <col min="3588" max="3588" width="27.5703125" style="109" customWidth="1"/>
    <col min="3589" max="3589" width="8.7109375" style="109" customWidth="1"/>
    <col min="3590" max="3590" width="25.140625" style="109"/>
    <col min="3591" max="3591" width="8.7109375" style="109" customWidth="1"/>
    <col min="3592" max="3592" width="27.28515625" style="109" customWidth="1"/>
    <col min="3593" max="3593" width="8.7109375" style="109" customWidth="1"/>
    <col min="3594" max="3594" width="25.28515625" style="109" customWidth="1"/>
    <col min="3595" max="3832" width="11.42578125" style="109" customWidth="1"/>
    <col min="3833" max="3833" width="18.140625" style="109" bestFit="1" customWidth="1"/>
    <col min="3834" max="3834" width="11.42578125" style="109" customWidth="1"/>
    <col min="3835" max="3835" width="6.140625" style="109" customWidth="1"/>
    <col min="3836" max="3840" width="25.140625" style="109"/>
    <col min="3841" max="3841" width="3.28515625" style="109" customWidth="1"/>
    <col min="3842" max="3842" width="27.5703125" style="109" customWidth="1"/>
    <col min="3843" max="3843" width="8.7109375" style="109" customWidth="1"/>
    <col min="3844" max="3844" width="27.5703125" style="109" customWidth="1"/>
    <col min="3845" max="3845" width="8.7109375" style="109" customWidth="1"/>
    <col min="3846" max="3846" width="25.140625" style="109"/>
    <col min="3847" max="3847" width="8.7109375" style="109" customWidth="1"/>
    <col min="3848" max="3848" width="27.28515625" style="109" customWidth="1"/>
    <col min="3849" max="3849" width="8.7109375" style="109" customWidth="1"/>
    <col min="3850" max="3850" width="25.28515625" style="109" customWidth="1"/>
    <col min="3851" max="4088" width="11.42578125" style="109" customWidth="1"/>
    <col min="4089" max="4089" width="18.140625" style="109" bestFit="1" customWidth="1"/>
    <col min="4090" max="4090" width="11.42578125" style="109" customWidth="1"/>
    <col min="4091" max="4091" width="6.140625" style="109" customWidth="1"/>
    <col min="4092" max="4096" width="25.140625" style="109"/>
    <col min="4097" max="4097" width="3.28515625" style="109" customWidth="1"/>
    <col min="4098" max="4098" width="27.5703125" style="109" customWidth="1"/>
    <col min="4099" max="4099" width="8.7109375" style="109" customWidth="1"/>
    <col min="4100" max="4100" width="27.5703125" style="109" customWidth="1"/>
    <col min="4101" max="4101" width="8.7109375" style="109" customWidth="1"/>
    <col min="4102" max="4102" width="25.140625" style="109"/>
    <col min="4103" max="4103" width="8.7109375" style="109" customWidth="1"/>
    <col min="4104" max="4104" width="27.28515625" style="109" customWidth="1"/>
    <col min="4105" max="4105" width="8.7109375" style="109" customWidth="1"/>
    <col min="4106" max="4106" width="25.28515625" style="109" customWidth="1"/>
    <col min="4107" max="4344" width="11.42578125" style="109" customWidth="1"/>
    <col min="4345" max="4345" width="18.140625" style="109" bestFit="1" customWidth="1"/>
    <col min="4346" max="4346" width="11.42578125" style="109" customWidth="1"/>
    <col min="4347" max="4347" width="6.140625" style="109" customWidth="1"/>
    <col min="4348" max="4352" width="25.140625" style="109"/>
    <col min="4353" max="4353" width="3.28515625" style="109" customWidth="1"/>
    <col min="4354" max="4354" width="27.5703125" style="109" customWidth="1"/>
    <col min="4355" max="4355" width="8.7109375" style="109" customWidth="1"/>
    <col min="4356" max="4356" width="27.5703125" style="109" customWidth="1"/>
    <col min="4357" max="4357" width="8.7109375" style="109" customWidth="1"/>
    <col min="4358" max="4358" width="25.140625" style="109"/>
    <col min="4359" max="4359" width="8.7109375" style="109" customWidth="1"/>
    <col min="4360" max="4360" width="27.28515625" style="109" customWidth="1"/>
    <col min="4361" max="4361" width="8.7109375" style="109" customWidth="1"/>
    <col min="4362" max="4362" width="25.28515625" style="109" customWidth="1"/>
    <col min="4363" max="4600" width="11.42578125" style="109" customWidth="1"/>
    <col min="4601" max="4601" width="18.140625" style="109" bestFit="1" customWidth="1"/>
    <col min="4602" max="4602" width="11.42578125" style="109" customWidth="1"/>
    <col min="4603" max="4603" width="6.140625" style="109" customWidth="1"/>
    <col min="4604" max="4608" width="25.140625" style="109"/>
    <col min="4609" max="4609" width="3.28515625" style="109" customWidth="1"/>
    <col min="4610" max="4610" width="27.5703125" style="109" customWidth="1"/>
    <col min="4611" max="4611" width="8.7109375" style="109" customWidth="1"/>
    <col min="4612" max="4612" width="27.5703125" style="109" customWidth="1"/>
    <col min="4613" max="4613" width="8.7109375" style="109" customWidth="1"/>
    <col min="4614" max="4614" width="25.140625" style="109"/>
    <col min="4615" max="4615" width="8.7109375" style="109" customWidth="1"/>
    <col min="4616" max="4616" width="27.28515625" style="109" customWidth="1"/>
    <col min="4617" max="4617" width="8.7109375" style="109" customWidth="1"/>
    <col min="4618" max="4618" width="25.28515625" style="109" customWidth="1"/>
    <col min="4619" max="4856" width="11.42578125" style="109" customWidth="1"/>
    <col min="4857" max="4857" width="18.140625" style="109" bestFit="1" customWidth="1"/>
    <col min="4858" max="4858" width="11.42578125" style="109" customWidth="1"/>
    <col min="4859" max="4859" width="6.140625" style="109" customWidth="1"/>
    <col min="4860" max="4864" width="25.140625" style="109"/>
    <col min="4865" max="4865" width="3.28515625" style="109" customWidth="1"/>
    <col min="4866" max="4866" width="27.5703125" style="109" customWidth="1"/>
    <col min="4867" max="4867" width="8.7109375" style="109" customWidth="1"/>
    <col min="4868" max="4868" width="27.5703125" style="109" customWidth="1"/>
    <col min="4869" max="4869" width="8.7109375" style="109" customWidth="1"/>
    <col min="4870" max="4870" width="25.140625" style="109"/>
    <col min="4871" max="4871" width="8.7109375" style="109" customWidth="1"/>
    <col min="4872" max="4872" width="27.28515625" style="109" customWidth="1"/>
    <col min="4873" max="4873" width="8.7109375" style="109" customWidth="1"/>
    <col min="4874" max="4874" width="25.28515625" style="109" customWidth="1"/>
    <col min="4875" max="5112" width="11.42578125" style="109" customWidth="1"/>
    <col min="5113" max="5113" width="18.140625" style="109" bestFit="1" customWidth="1"/>
    <col min="5114" max="5114" width="11.42578125" style="109" customWidth="1"/>
    <col min="5115" max="5115" width="6.140625" style="109" customWidth="1"/>
    <col min="5116" max="5120" width="25.140625" style="109"/>
    <col min="5121" max="5121" width="3.28515625" style="109" customWidth="1"/>
    <col min="5122" max="5122" width="27.5703125" style="109" customWidth="1"/>
    <col min="5123" max="5123" width="8.7109375" style="109" customWidth="1"/>
    <col min="5124" max="5124" width="27.5703125" style="109" customWidth="1"/>
    <col min="5125" max="5125" width="8.7109375" style="109" customWidth="1"/>
    <col min="5126" max="5126" width="25.140625" style="109"/>
    <col min="5127" max="5127" width="8.7109375" style="109" customWidth="1"/>
    <col min="5128" max="5128" width="27.28515625" style="109" customWidth="1"/>
    <col min="5129" max="5129" width="8.7109375" style="109" customWidth="1"/>
    <col min="5130" max="5130" width="25.28515625" style="109" customWidth="1"/>
    <col min="5131" max="5368" width="11.42578125" style="109" customWidth="1"/>
    <col min="5369" max="5369" width="18.140625" style="109" bestFit="1" customWidth="1"/>
    <col min="5370" max="5370" width="11.42578125" style="109" customWidth="1"/>
    <col min="5371" max="5371" width="6.140625" style="109" customWidth="1"/>
    <col min="5372" max="5376" width="25.140625" style="109"/>
    <col min="5377" max="5377" width="3.28515625" style="109" customWidth="1"/>
    <col min="5378" max="5378" width="27.5703125" style="109" customWidth="1"/>
    <col min="5379" max="5379" width="8.7109375" style="109" customWidth="1"/>
    <col min="5380" max="5380" width="27.5703125" style="109" customWidth="1"/>
    <col min="5381" max="5381" width="8.7109375" style="109" customWidth="1"/>
    <col min="5382" max="5382" width="25.140625" style="109"/>
    <col min="5383" max="5383" width="8.7109375" style="109" customWidth="1"/>
    <col min="5384" max="5384" width="27.28515625" style="109" customWidth="1"/>
    <col min="5385" max="5385" width="8.7109375" style="109" customWidth="1"/>
    <col min="5386" max="5386" width="25.28515625" style="109" customWidth="1"/>
    <col min="5387" max="5624" width="11.42578125" style="109" customWidth="1"/>
    <col min="5625" max="5625" width="18.140625" style="109" bestFit="1" customWidth="1"/>
    <col min="5626" max="5626" width="11.42578125" style="109" customWidth="1"/>
    <col min="5627" max="5627" width="6.140625" style="109" customWidth="1"/>
    <col min="5628" max="5632" width="25.140625" style="109"/>
    <col min="5633" max="5633" width="3.28515625" style="109" customWidth="1"/>
    <col min="5634" max="5634" width="27.5703125" style="109" customWidth="1"/>
    <col min="5635" max="5635" width="8.7109375" style="109" customWidth="1"/>
    <col min="5636" max="5636" width="27.5703125" style="109" customWidth="1"/>
    <col min="5637" max="5637" width="8.7109375" style="109" customWidth="1"/>
    <col min="5638" max="5638" width="25.140625" style="109"/>
    <col min="5639" max="5639" width="8.7109375" style="109" customWidth="1"/>
    <col min="5640" max="5640" width="27.28515625" style="109" customWidth="1"/>
    <col min="5641" max="5641" width="8.7109375" style="109" customWidth="1"/>
    <col min="5642" max="5642" width="25.28515625" style="109" customWidth="1"/>
    <col min="5643" max="5880" width="11.42578125" style="109" customWidth="1"/>
    <col min="5881" max="5881" width="18.140625" style="109" bestFit="1" customWidth="1"/>
    <col min="5882" max="5882" width="11.42578125" style="109" customWidth="1"/>
    <col min="5883" max="5883" width="6.140625" style="109" customWidth="1"/>
    <col min="5884" max="5888" width="25.140625" style="109"/>
    <col min="5889" max="5889" width="3.28515625" style="109" customWidth="1"/>
    <col min="5890" max="5890" width="27.5703125" style="109" customWidth="1"/>
    <col min="5891" max="5891" width="8.7109375" style="109" customWidth="1"/>
    <col min="5892" max="5892" width="27.5703125" style="109" customWidth="1"/>
    <col min="5893" max="5893" width="8.7109375" style="109" customWidth="1"/>
    <col min="5894" max="5894" width="25.140625" style="109"/>
    <col min="5895" max="5895" width="8.7109375" style="109" customWidth="1"/>
    <col min="5896" max="5896" width="27.28515625" style="109" customWidth="1"/>
    <col min="5897" max="5897" width="8.7109375" style="109" customWidth="1"/>
    <col min="5898" max="5898" width="25.28515625" style="109" customWidth="1"/>
    <col min="5899" max="6136" width="11.42578125" style="109" customWidth="1"/>
    <col min="6137" max="6137" width="18.140625" style="109" bestFit="1" customWidth="1"/>
    <col min="6138" max="6138" width="11.42578125" style="109" customWidth="1"/>
    <col min="6139" max="6139" width="6.140625" style="109" customWidth="1"/>
    <col min="6140" max="6144" width="25.140625" style="109"/>
    <col min="6145" max="6145" width="3.28515625" style="109" customWidth="1"/>
    <col min="6146" max="6146" width="27.5703125" style="109" customWidth="1"/>
    <col min="6147" max="6147" width="8.7109375" style="109" customWidth="1"/>
    <col min="6148" max="6148" width="27.5703125" style="109" customWidth="1"/>
    <col min="6149" max="6149" width="8.7109375" style="109" customWidth="1"/>
    <col min="6150" max="6150" width="25.140625" style="109"/>
    <col min="6151" max="6151" width="8.7109375" style="109" customWidth="1"/>
    <col min="6152" max="6152" width="27.28515625" style="109" customWidth="1"/>
    <col min="6153" max="6153" width="8.7109375" style="109" customWidth="1"/>
    <col min="6154" max="6154" width="25.28515625" style="109" customWidth="1"/>
    <col min="6155" max="6392" width="11.42578125" style="109" customWidth="1"/>
    <col min="6393" max="6393" width="18.140625" style="109" bestFit="1" customWidth="1"/>
    <col min="6394" max="6394" width="11.42578125" style="109" customWidth="1"/>
    <col min="6395" max="6395" width="6.140625" style="109" customWidth="1"/>
    <col min="6396" max="6400" width="25.140625" style="109"/>
    <col min="6401" max="6401" width="3.28515625" style="109" customWidth="1"/>
    <col min="6402" max="6402" width="27.5703125" style="109" customWidth="1"/>
    <col min="6403" max="6403" width="8.7109375" style="109" customWidth="1"/>
    <col min="6404" max="6404" width="27.5703125" style="109" customWidth="1"/>
    <col min="6405" max="6405" width="8.7109375" style="109" customWidth="1"/>
    <col min="6406" max="6406" width="25.140625" style="109"/>
    <col min="6407" max="6407" width="8.7109375" style="109" customWidth="1"/>
    <col min="6408" max="6408" width="27.28515625" style="109" customWidth="1"/>
    <col min="6409" max="6409" width="8.7109375" style="109" customWidth="1"/>
    <col min="6410" max="6410" width="25.28515625" style="109" customWidth="1"/>
    <col min="6411" max="6648" width="11.42578125" style="109" customWidth="1"/>
    <col min="6649" max="6649" width="18.140625" style="109" bestFit="1" customWidth="1"/>
    <col min="6650" max="6650" width="11.42578125" style="109" customWidth="1"/>
    <col min="6651" max="6651" width="6.140625" style="109" customWidth="1"/>
    <col min="6652" max="6656" width="25.140625" style="109"/>
    <col min="6657" max="6657" width="3.28515625" style="109" customWidth="1"/>
    <col min="6658" max="6658" width="27.5703125" style="109" customWidth="1"/>
    <col min="6659" max="6659" width="8.7109375" style="109" customWidth="1"/>
    <col min="6660" max="6660" width="27.5703125" style="109" customWidth="1"/>
    <col min="6661" max="6661" width="8.7109375" style="109" customWidth="1"/>
    <col min="6662" max="6662" width="25.140625" style="109"/>
    <col min="6663" max="6663" width="8.7109375" style="109" customWidth="1"/>
    <col min="6664" max="6664" width="27.28515625" style="109" customWidth="1"/>
    <col min="6665" max="6665" width="8.7109375" style="109" customWidth="1"/>
    <col min="6666" max="6666" width="25.28515625" style="109" customWidth="1"/>
    <col min="6667" max="6904" width="11.42578125" style="109" customWidth="1"/>
    <col min="6905" max="6905" width="18.140625" style="109" bestFit="1" customWidth="1"/>
    <col min="6906" max="6906" width="11.42578125" style="109" customWidth="1"/>
    <col min="6907" max="6907" width="6.140625" style="109" customWidth="1"/>
    <col min="6908" max="6912" width="25.140625" style="109"/>
    <col min="6913" max="6913" width="3.28515625" style="109" customWidth="1"/>
    <col min="6914" max="6914" width="27.5703125" style="109" customWidth="1"/>
    <col min="6915" max="6915" width="8.7109375" style="109" customWidth="1"/>
    <col min="6916" max="6916" width="27.5703125" style="109" customWidth="1"/>
    <col min="6917" max="6917" width="8.7109375" style="109" customWidth="1"/>
    <col min="6918" max="6918" width="25.140625" style="109"/>
    <col min="6919" max="6919" width="8.7109375" style="109" customWidth="1"/>
    <col min="6920" max="6920" width="27.28515625" style="109" customWidth="1"/>
    <col min="6921" max="6921" width="8.7109375" style="109" customWidth="1"/>
    <col min="6922" max="6922" width="25.28515625" style="109" customWidth="1"/>
    <col min="6923" max="7160" width="11.42578125" style="109" customWidth="1"/>
    <col min="7161" max="7161" width="18.140625" style="109" bestFit="1" customWidth="1"/>
    <col min="7162" max="7162" width="11.42578125" style="109" customWidth="1"/>
    <col min="7163" max="7163" width="6.140625" style="109" customWidth="1"/>
    <col min="7164" max="7168" width="25.140625" style="109"/>
    <col min="7169" max="7169" width="3.28515625" style="109" customWidth="1"/>
    <col min="7170" max="7170" width="27.5703125" style="109" customWidth="1"/>
    <col min="7171" max="7171" width="8.7109375" style="109" customWidth="1"/>
    <col min="7172" max="7172" width="27.5703125" style="109" customWidth="1"/>
    <col min="7173" max="7173" width="8.7109375" style="109" customWidth="1"/>
    <col min="7174" max="7174" width="25.140625" style="109"/>
    <col min="7175" max="7175" width="8.7109375" style="109" customWidth="1"/>
    <col min="7176" max="7176" width="27.28515625" style="109" customWidth="1"/>
    <col min="7177" max="7177" width="8.7109375" style="109" customWidth="1"/>
    <col min="7178" max="7178" width="25.28515625" style="109" customWidth="1"/>
    <col min="7179" max="7416" width="11.42578125" style="109" customWidth="1"/>
    <col min="7417" max="7417" width="18.140625" style="109" bestFit="1" customWidth="1"/>
    <col min="7418" max="7418" width="11.42578125" style="109" customWidth="1"/>
    <col min="7419" max="7419" width="6.140625" style="109" customWidth="1"/>
    <col min="7420" max="7424" width="25.140625" style="109"/>
    <col min="7425" max="7425" width="3.28515625" style="109" customWidth="1"/>
    <col min="7426" max="7426" width="27.5703125" style="109" customWidth="1"/>
    <col min="7427" max="7427" width="8.7109375" style="109" customWidth="1"/>
    <col min="7428" max="7428" width="27.5703125" style="109" customWidth="1"/>
    <col min="7429" max="7429" width="8.7109375" style="109" customWidth="1"/>
    <col min="7430" max="7430" width="25.140625" style="109"/>
    <col min="7431" max="7431" width="8.7109375" style="109" customWidth="1"/>
    <col min="7432" max="7432" width="27.28515625" style="109" customWidth="1"/>
    <col min="7433" max="7433" width="8.7109375" style="109" customWidth="1"/>
    <col min="7434" max="7434" width="25.28515625" style="109" customWidth="1"/>
    <col min="7435" max="7672" width="11.42578125" style="109" customWidth="1"/>
    <col min="7673" max="7673" width="18.140625" style="109" bestFit="1" customWidth="1"/>
    <col min="7674" max="7674" width="11.42578125" style="109" customWidth="1"/>
    <col min="7675" max="7675" width="6.140625" style="109" customWidth="1"/>
    <col min="7676" max="7680" width="25.140625" style="109"/>
    <col min="7681" max="7681" width="3.28515625" style="109" customWidth="1"/>
    <col min="7682" max="7682" width="27.5703125" style="109" customWidth="1"/>
    <col min="7683" max="7683" width="8.7109375" style="109" customWidth="1"/>
    <col min="7684" max="7684" width="27.5703125" style="109" customWidth="1"/>
    <col min="7685" max="7685" width="8.7109375" style="109" customWidth="1"/>
    <col min="7686" max="7686" width="25.140625" style="109"/>
    <col min="7687" max="7687" width="8.7109375" style="109" customWidth="1"/>
    <col min="7688" max="7688" width="27.28515625" style="109" customWidth="1"/>
    <col min="7689" max="7689" width="8.7109375" style="109" customWidth="1"/>
    <col min="7690" max="7690" width="25.28515625" style="109" customWidth="1"/>
    <col min="7691" max="7928" width="11.42578125" style="109" customWidth="1"/>
    <col min="7929" max="7929" width="18.140625" style="109" bestFit="1" customWidth="1"/>
    <col min="7930" max="7930" width="11.42578125" style="109" customWidth="1"/>
    <col min="7931" max="7931" width="6.140625" style="109" customWidth="1"/>
    <col min="7932" max="7936" width="25.140625" style="109"/>
    <col min="7937" max="7937" width="3.28515625" style="109" customWidth="1"/>
    <col min="7938" max="7938" width="27.5703125" style="109" customWidth="1"/>
    <col min="7939" max="7939" width="8.7109375" style="109" customWidth="1"/>
    <col min="7940" max="7940" width="27.5703125" style="109" customWidth="1"/>
    <col min="7941" max="7941" width="8.7109375" style="109" customWidth="1"/>
    <col min="7942" max="7942" width="25.140625" style="109"/>
    <col min="7943" max="7943" width="8.7109375" style="109" customWidth="1"/>
    <col min="7944" max="7944" width="27.28515625" style="109" customWidth="1"/>
    <col min="7945" max="7945" width="8.7109375" style="109" customWidth="1"/>
    <col min="7946" max="7946" width="25.28515625" style="109" customWidth="1"/>
    <col min="7947" max="8184" width="11.42578125" style="109" customWidth="1"/>
    <col min="8185" max="8185" width="18.140625" style="109" bestFit="1" customWidth="1"/>
    <col min="8186" max="8186" width="11.42578125" style="109" customWidth="1"/>
    <col min="8187" max="8187" width="6.140625" style="109" customWidth="1"/>
    <col min="8188" max="8192" width="25.140625" style="109"/>
    <col min="8193" max="8193" width="3.28515625" style="109" customWidth="1"/>
    <col min="8194" max="8194" width="27.5703125" style="109" customWidth="1"/>
    <col min="8195" max="8195" width="8.7109375" style="109" customWidth="1"/>
    <col min="8196" max="8196" width="27.5703125" style="109" customWidth="1"/>
    <col min="8197" max="8197" width="8.7109375" style="109" customWidth="1"/>
    <col min="8198" max="8198" width="25.140625" style="109"/>
    <col min="8199" max="8199" width="8.7109375" style="109" customWidth="1"/>
    <col min="8200" max="8200" width="27.28515625" style="109" customWidth="1"/>
    <col min="8201" max="8201" width="8.7109375" style="109" customWidth="1"/>
    <col min="8202" max="8202" width="25.28515625" style="109" customWidth="1"/>
    <col min="8203" max="8440" width="11.42578125" style="109" customWidth="1"/>
    <col min="8441" max="8441" width="18.140625" style="109" bestFit="1" customWidth="1"/>
    <col min="8442" max="8442" width="11.42578125" style="109" customWidth="1"/>
    <col min="8443" max="8443" width="6.140625" style="109" customWidth="1"/>
    <col min="8444" max="8448" width="25.140625" style="109"/>
    <col min="8449" max="8449" width="3.28515625" style="109" customWidth="1"/>
    <col min="8450" max="8450" width="27.5703125" style="109" customWidth="1"/>
    <col min="8451" max="8451" width="8.7109375" style="109" customWidth="1"/>
    <col min="8452" max="8452" width="27.5703125" style="109" customWidth="1"/>
    <col min="8453" max="8453" width="8.7109375" style="109" customWidth="1"/>
    <col min="8454" max="8454" width="25.140625" style="109"/>
    <col min="8455" max="8455" width="8.7109375" style="109" customWidth="1"/>
    <col min="8456" max="8456" width="27.28515625" style="109" customWidth="1"/>
    <col min="8457" max="8457" width="8.7109375" style="109" customWidth="1"/>
    <col min="8458" max="8458" width="25.28515625" style="109" customWidth="1"/>
    <col min="8459" max="8696" width="11.42578125" style="109" customWidth="1"/>
    <col min="8697" max="8697" width="18.140625" style="109" bestFit="1" customWidth="1"/>
    <col min="8698" max="8698" width="11.42578125" style="109" customWidth="1"/>
    <col min="8699" max="8699" width="6.140625" style="109" customWidth="1"/>
    <col min="8700" max="8704" width="25.140625" style="109"/>
    <col min="8705" max="8705" width="3.28515625" style="109" customWidth="1"/>
    <col min="8706" max="8706" width="27.5703125" style="109" customWidth="1"/>
    <col min="8707" max="8707" width="8.7109375" style="109" customWidth="1"/>
    <col min="8708" max="8708" width="27.5703125" style="109" customWidth="1"/>
    <col min="8709" max="8709" width="8.7109375" style="109" customWidth="1"/>
    <col min="8710" max="8710" width="25.140625" style="109"/>
    <col min="8711" max="8711" width="8.7109375" style="109" customWidth="1"/>
    <col min="8712" max="8712" width="27.28515625" style="109" customWidth="1"/>
    <col min="8713" max="8713" width="8.7109375" style="109" customWidth="1"/>
    <col min="8714" max="8714" width="25.28515625" style="109" customWidth="1"/>
    <col min="8715" max="8952" width="11.42578125" style="109" customWidth="1"/>
    <col min="8953" max="8953" width="18.140625" style="109" bestFit="1" customWidth="1"/>
    <col min="8954" max="8954" width="11.42578125" style="109" customWidth="1"/>
    <col min="8955" max="8955" width="6.140625" style="109" customWidth="1"/>
    <col min="8956" max="8960" width="25.140625" style="109"/>
    <col min="8961" max="8961" width="3.28515625" style="109" customWidth="1"/>
    <col min="8962" max="8962" width="27.5703125" style="109" customWidth="1"/>
    <col min="8963" max="8963" width="8.7109375" style="109" customWidth="1"/>
    <col min="8964" max="8964" width="27.5703125" style="109" customWidth="1"/>
    <col min="8965" max="8965" width="8.7109375" style="109" customWidth="1"/>
    <col min="8966" max="8966" width="25.140625" style="109"/>
    <col min="8967" max="8967" width="8.7109375" style="109" customWidth="1"/>
    <col min="8968" max="8968" width="27.28515625" style="109" customWidth="1"/>
    <col min="8969" max="8969" width="8.7109375" style="109" customWidth="1"/>
    <col min="8970" max="8970" width="25.28515625" style="109" customWidth="1"/>
    <col min="8971" max="9208" width="11.42578125" style="109" customWidth="1"/>
    <col min="9209" max="9209" width="18.140625" style="109" bestFit="1" customWidth="1"/>
    <col min="9210" max="9210" width="11.42578125" style="109" customWidth="1"/>
    <col min="9211" max="9211" width="6.140625" style="109" customWidth="1"/>
    <col min="9212" max="9216" width="25.140625" style="109"/>
    <col min="9217" max="9217" width="3.28515625" style="109" customWidth="1"/>
    <col min="9218" max="9218" width="27.5703125" style="109" customWidth="1"/>
    <col min="9219" max="9219" width="8.7109375" style="109" customWidth="1"/>
    <col min="9220" max="9220" width="27.5703125" style="109" customWidth="1"/>
    <col min="9221" max="9221" width="8.7109375" style="109" customWidth="1"/>
    <col min="9222" max="9222" width="25.140625" style="109"/>
    <col min="9223" max="9223" width="8.7109375" style="109" customWidth="1"/>
    <col min="9224" max="9224" width="27.28515625" style="109" customWidth="1"/>
    <col min="9225" max="9225" width="8.7109375" style="109" customWidth="1"/>
    <col min="9226" max="9226" width="25.28515625" style="109" customWidth="1"/>
    <col min="9227" max="9464" width="11.42578125" style="109" customWidth="1"/>
    <col min="9465" max="9465" width="18.140625" style="109" bestFit="1" customWidth="1"/>
    <col min="9466" max="9466" width="11.42578125" style="109" customWidth="1"/>
    <col min="9467" max="9467" width="6.140625" style="109" customWidth="1"/>
    <col min="9468" max="9472" width="25.140625" style="109"/>
    <col min="9473" max="9473" width="3.28515625" style="109" customWidth="1"/>
    <col min="9474" max="9474" width="27.5703125" style="109" customWidth="1"/>
    <col min="9475" max="9475" width="8.7109375" style="109" customWidth="1"/>
    <col min="9476" max="9476" width="27.5703125" style="109" customWidth="1"/>
    <col min="9477" max="9477" width="8.7109375" style="109" customWidth="1"/>
    <col min="9478" max="9478" width="25.140625" style="109"/>
    <col min="9479" max="9479" width="8.7109375" style="109" customWidth="1"/>
    <col min="9480" max="9480" width="27.28515625" style="109" customWidth="1"/>
    <col min="9481" max="9481" width="8.7109375" style="109" customWidth="1"/>
    <col min="9482" max="9482" width="25.28515625" style="109" customWidth="1"/>
    <col min="9483" max="9720" width="11.42578125" style="109" customWidth="1"/>
    <col min="9721" max="9721" width="18.140625" style="109" bestFit="1" customWidth="1"/>
    <col min="9722" max="9722" width="11.42578125" style="109" customWidth="1"/>
    <col min="9723" max="9723" width="6.140625" style="109" customWidth="1"/>
    <col min="9724" max="9728" width="25.140625" style="109"/>
    <col min="9729" max="9729" width="3.28515625" style="109" customWidth="1"/>
    <col min="9730" max="9730" width="27.5703125" style="109" customWidth="1"/>
    <col min="9731" max="9731" width="8.7109375" style="109" customWidth="1"/>
    <col min="9732" max="9732" width="27.5703125" style="109" customWidth="1"/>
    <col min="9733" max="9733" width="8.7109375" style="109" customWidth="1"/>
    <col min="9734" max="9734" width="25.140625" style="109"/>
    <col min="9735" max="9735" width="8.7109375" style="109" customWidth="1"/>
    <col min="9736" max="9736" width="27.28515625" style="109" customWidth="1"/>
    <col min="9737" max="9737" width="8.7109375" style="109" customWidth="1"/>
    <col min="9738" max="9738" width="25.28515625" style="109" customWidth="1"/>
    <col min="9739" max="9976" width="11.42578125" style="109" customWidth="1"/>
    <col min="9977" max="9977" width="18.140625" style="109" bestFit="1" customWidth="1"/>
    <col min="9978" max="9978" width="11.42578125" style="109" customWidth="1"/>
    <col min="9979" max="9979" width="6.140625" style="109" customWidth="1"/>
    <col min="9980" max="9984" width="25.140625" style="109"/>
    <col min="9985" max="9985" width="3.28515625" style="109" customWidth="1"/>
    <col min="9986" max="9986" width="27.5703125" style="109" customWidth="1"/>
    <col min="9987" max="9987" width="8.7109375" style="109" customWidth="1"/>
    <col min="9988" max="9988" width="27.5703125" style="109" customWidth="1"/>
    <col min="9989" max="9989" width="8.7109375" style="109" customWidth="1"/>
    <col min="9990" max="9990" width="25.140625" style="109"/>
    <col min="9991" max="9991" width="8.7109375" style="109" customWidth="1"/>
    <col min="9992" max="9992" width="27.28515625" style="109" customWidth="1"/>
    <col min="9993" max="9993" width="8.7109375" style="109" customWidth="1"/>
    <col min="9994" max="9994" width="25.28515625" style="109" customWidth="1"/>
    <col min="9995" max="10232" width="11.42578125" style="109" customWidth="1"/>
    <col min="10233" max="10233" width="18.140625" style="109" bestFit="1" customWidth="1"/>
    <col min="10234" max="10234" width="11.42578125" style="109" customWidth="1"/>
    <col min="10235" max="10235" width="6.140625" style="109" customWidth="1"/>
    <col min="10236" max="10240" width="25.140625" style="109"/>
    <col min="10241" max="10241" width="3.28515625" style="109" customWidth="1"/>
    <col min="10242" max="10242" width="27.5703125" style="109" customWidth="1"/>
    <col min="10243" max="10243" width="8.7109375" style="109" customWidth="1"/>
    <col min="10244" max="10244" width="27.5703125" style="109" customWidth="1"/>
    <col min="10245" max="10245" width="8.7109375" style="109" customWidth="1"/>
    <col min="10246" max="10246" width="25.140625" style="109"/>
    <col min="10247" max="10247" width="8.7109375" style="109" customWidth="1"/>
    <col min="10248" max="10248" width="27.28515625" style="109" customWidth="1"/>
    <col min="10249" max="10249" width="8.7109375" style="109" customWidth="1"/>
    <col min="10250" max="10250" width="25.28515625" style="109" customWidth="1"/>
    <col min="10251" max="10488" width="11.42578125" style="109" customWidth="1"/>
    <col min="10489" max="10489" width="18.140625" style="109" bestFit="1" customWidth="1"/>
    <col min="10490" max="10490" width="11.42578125" style="109" customWidth="1"/>
    <col min="10491" max="10491" width="6.140625" style="109" customWidth="1"/>
    <col min="10492" max="10496" width="25.140625" style="109"/>
    <col min="10497" max="10497" width="3.28515625" style="109" customWidth="1"/>
    <col min="10498" max="10498" width="27.5703125" style="109" customWidth="1"/>
    <col min="10499" max="10499" width="8.7109375" style="109" customWidth="1"/>
    <col min="10500" max="10500" width="27.5703125" style="109" customWidth="1"/>
    <col min="10501" max="10501" width="8.7109375" style="109" customWidth="1"/>
    <col min="10502" max="10502" width="25.140625" style="109"/>
    <col min="10503" max="10503" width="8.7109375" style="109" customWidth="1"/>
    <col min="10504" max="10504" width="27.28515625" style="109" customWidth="1"/>
    <col min="10505" max="10505" width="8.7109375" style="109" customWidth="1"/>
    <col min="10506" max="10506" width="25.28515625" style="109" customWidth="1"/>
    <col min="10507" max="10744" width="11.42578125" style="109" customWidth="1"/>
    <col min="10745" max="10745" width="18.140625" style="109" bestFit="1" customWidth="1"/>
    <col min="10746" max="10746" width="11.42578125" style="109" customWidth="1"/>
    <col min="10747" max="10747" width="6.140625" style="109" customWidth="1"/>
    <col min="10748" max="10752" width="25.140625" style="109"/>
    <col min="10753" max="10753" width="3.28515625" style="109" customWidth="1"/>
    <col min="10754" max="10754" width="27.5703125" style="109" customWidth="1"/>
    <col min="10755" max="10755" width="8.7109375" style="109" customWidth="1"/>
    <col min="10756" max="10756" width="27.5703125" style="109" customWidth="1"/>
    <col min="10757" max="10757" width="8.7109375" style="109" customWidth="1"/>
    <col min="10758" max="10758" width="25.140625" style="109"/>
    <col min="10759" max="10759" width="8.7109375" style="109" customWidth="1"/>
    <col min="10760" max="10760" width="27.28515625" style="109" customWidth="1"/>
    <col min="10761" max="10761" width="8.7109375" style="109" customWidth="1"/>
    <col min="10762" max="10762" width="25.28515625" style="109" customWidth="1"/>
    <col min="10763" max="11000" width="11.42578125" style="109" customWidth="1"/>
    <col min="11001" max="11001" width="18.140625" style="109" bestFit="1" customWidth="1"/>
    <col min="11002" max="11002" width="11.42578125" style="109" customWidth="1"/>
    <col min="11003" max="11003" width="6.140625" style="109" customWidth="1"/>
    <col min="11004" max="11008" width="25.140625" style="109"/>
    <col min="11009" max="11009" width="3.28515625" style="109" customWidth="1"/>
    <col min="11010" max="11010" width="27.5703125" style="109" customWidth="1"/>
    <col min="11011" max="11011" width="8.7109375" style="109" customWidth="1"/>
    <col min="11012" max="11012" width="27.5703125" style="109" customWidth="1"/>
    <col min="11013" max="11013" width="8.7109375" style="109" customWidth="1"/>
    <col min="11014" max="11014" width="25.140625" style="109"/>
    <col min="11015" max="11015" width="8.7109375" style="109" customWidth="1"/>
    <col min="11016" max="11016" width="27.28515625" style="109" customWidth="1"/>
    <col min="11017" max="11017" width="8.7109375" style="109" customWidth="1"/>
    <col min="11018" max="11018" width="25.28515625" style="109" customWidth="1"/>
    <col min="11019" max="11256" width="11.42578125" style="109" customWidth="1"/>
    <col min="11257" max="11257" width="18.140625" style="109" bestFit="1" customWidth="1"/>
    <col min="11258" max="11258" width="11.42578125" style="109" customWidth="1"/>
    <col min="11259" max="11259" width="6.140625" style="109" customWidth="1"/>
    <col min="11260" max="11264" width="25.140625" style="109"/>
    <col min="11265" max="11265" width="3.28515625" style="109" customWidth="1"/>
    <col min="11266" max="11266" width="27.5703125" style="109" customWidth="1"/>
    <col min="11267" max="11267" width="8.7109375" style="109" customWidth="1"/>
    <col min="11268" max="11268" width="27.5703125" style="109" customWidth="1"/>
    <col min="11269" max="11269" width="8.7109375" style="109" customWidth="1"/>
    <col min="11270" max="11270" width="25.140625" style="109"/>
    <col min="11271" max="11271" width="8.7109375" style="109" customWidth="1"/>
    <col min="11272" max="11272" width="27.28515625" style="109" customWidth="1"/>
    <col min="11273" max="11273" width="8.7109375" style="109" customWidth="1"/>
    <col min="11274" max="11274" width="25.28515625" style="109" customWidth="1"/>
    <col min="11275" max="11512" width="11.42578125" style="109" customWidth="1"/>
    <col min="11513" max="11513" width="18.140625" style="109" bestFit="1" customWidth="1"/>
    <col min="11514" max="11514" width="11.42578125" style="109" customWidth="1"/>
    <col min="11515" max="11515" width="6.140625" style="109" customWidth="1"/>
    <col min="11516" max="11520" width="25.140625" style="109"/>
    <col min="11521" max="11521" width="3.28515625" style="109" customWidth="1"/>
    <col min="11522" max="11522" width="27.5703125" style="109" customWidth="1"/>
    <col min="11523" max="11523" width="8.7109375" style="109" customWidth="1"/>
    <col min="11524" max="11524" width="27.5703125" style="109" customWidth="1"/>
    <col min="11525" max="11525" width="8.7109375" style="109" customWidth="1"/>
    <col min="11526" max="11526" width="25.140625" style="109"/>
    <col min="11527" max="11527" width="8.7109375" style="109" customWidth="1"/>
    <col min="11528" max="11528" width="27.28515625" style="109" customWidth="1"/>
    <col min="11529" max="11529" width="8.7109375" style="109" customWidth="1"/>
    <col min="11530" max="11530" width="25.28515625" style="109" customWidth="1"/>
    <col min="11531" max="11768" width="11.42578125" style="109" customWidth="1"/>
    <col min="11769" max="11769" width="18.140625" style="109" bestFit="1" customWidth="1"/>
    <col min="11770" max="11770" width="11.42578125" style="109" customWidth="1"/>
    <col min="11771" max="11771" width="6.140625" style="109" customWidth="1"/>
    <col min="11772" max="11776" width="25.140625" style="109"/>
    <col min="11777" max="11777" width="3.28515625" style="109" customWidth="1"/>
    <col min="11778" max="11778" width="27.5703125" style="109" customWidth="1"/>
    <col min="11779" max="11779" width="8.7109375" style="109" customWidth="1"/>
    <col min="11780" max="11780" width="27.5703125" style="109" customWidth="1"/>
    <col min="11781" max="11781" width="8.7109375" style="109" customWidth="1"/>
    <col min="11782" max="11782" width="25.140625" style="109"/>
    <col min="11783" max="11783" width="8.7109375" style="109" customWidth="1"/>
    <col min="11784" max="11784" width="27.28515625" style="109" customWidth="1"/>
    <col min="11785" max="11785" width="8.7109375" style="109" customWidth="1"/>
    <col min="11786" max="11786" width="25.28515625" style="109" customWidth="1"/>
    <col min="11787" max="12024" width="11.42578125" style="109" customWidth="1"/>
    <col min="12025" max="12025" width="18.140625" style="109" bestFit="1" customWidth="1"/>
    <col min="12026" max="12026" width="11.42578125" style="109" customWidth="1"/>
    <col min="12027" max="12027" width="6.140625" style="109" customWidth="1"/>
    <col min="12028" max="12032" width="25.140625" style="109"/>
    <col min="12033" max="12033" width="3.28515625" style="109" customWidth="1"/>
    <col min="12034" max="12034" width="27.5703125" style="109" customWidth="1"/>
    <col min="12035" max="12035" width="8.7109375" style="109" customWidth="1"/>
    <col min="12036" max="12036" width="27.5703125" style="109" customWidth="1"/>
    <col min="12037" max="12037" width="8.7109375" style="109" customWidth="1"/>
    <col min="12038" max="12038" width="25.140625" style="109"/>
    <col min="12039" max="12039" width="8.7109375" style="109" customWidth="1"/>
    <col min="12040" max="12040" width="27.28515625" style="109" customWidth="1"/>
    <col min="12041" max="12041" width="8.7109375" style="109" customWidth="1"/>
    <col min="12042" max="12042" width="25.28515625" style="109" customWidth="1"/>
    <col min="12043" max="12280" width="11.42578125" style="109" customWidth="1"/>
    <col min="12281" max="12281" width="18.140625" style="109" bestFit="1" customWidth="1"/>
    <col min="12282" max="12282" width="11.42578125" style="109" customWidth="1"/>
    <col min="12283" max="12283" width="6.140625" style="109" customWidth="1"/>
    <col min="12284" max="12288" width="25.140625" style="109"/>
    <col min="12289" max="12289" width="3.28515625" style="109" customWidth="1"/>
    <col min="12290" max="12290" width="27.5703125" style="109" customWidth="1"/>
    <col min="12291" max="12291" width="8.7109375" style="109" customWidth="1"/>
    <col min="12292" max="12292" width="27.5703125" style="109" customWidth="1"/>
    <col min="12293" max="12293" width="8.7109375" style="109" customWidth="1"/>
    <col min="12294" max="12294" width="25.140625" style="109"/>
    <col min="12295" max="12295" width="8.7109375" style="109" customWidth="1"/>
    <col min="12296" max="12296" width="27.28515625" style="109" customWidth="1"/>
    <col min="12297" max="12297" width="8.7109375" style="109" customWidth="1"/>
    <col min="12298" max="12298" width="25.28515625" style="109" customWidth="1"/>
    <col min="12299" max="12536" width="11.42578125" style="109" customWidth="1"/>
    <col min="12537" max="12537" width="18.140625" style="109" bestFit="1" customWidth="1"/>
    <col min="12538" max="12538" width="11.42578125" style="109" customWidth="1"/>
    <col min="12539" max="12539" width="6.140625" style="109" customWidth="1"/>
    <col min="12540" max="12544" width="25.140625" style="109"/>
    <col min="12545" max="12545" width="3.28515625" style="109" customWidth="1"/>
    <col min="12546" max="12546" width="27.5703125" style="109" customWidth="1"/>
    <col min="12547" max="12547" width="8.7109375" style="109" customWidth="1"/>
    <col min="12548" max="12548" width="27.5703125" style="109" customWidth="1"/>
    <col min="12549" max="12549" width="8.7109375" style="109" customWidth="1"/>
    <col min="12550" max="12550" width="25.140625" style="109"/>
    <col min="12551" max="12551" width="8.7109375" style="109" customWidth="1"/>
    <col min="12552" max="12552" width="27.28515625" style="109" customWidth="1"/>
    <col min="12553" max="12553" width="8.7109375" style="109" customWidth="1"/>
    <col min="12554" max="12554" width="25.28515625" style="109" customWidth="1"/>
    <col min="12555" max="12792" width="11.42578125" style="109" customWidth="1"/>
    <col min="12793" max="12793" width="18.140625" style="109" bestFit="1" customWidth="1"/>
    <col min="12794" max="12794" width="11.42578125" style="109" customWidth="1"/>
    <col min="12795" max="12795" width="6.140625" style="109" customWidth="1"/>
    <col min="12796" max="12800" width="25.140625" style="109"/>
    <col min="12801" max="12801" width="3.28515625" style="109" customWidth="1"/>
    <col min="12802" max="12802" width="27.5703125" style="109" customWidth="1"/>
    <col min="12803" max="12803" width="8.7109375" style="109" customWidth="1"/>
    <col min="12804" max="12804" width="27.5703125" style="109" customWidth="1"/>
    <col min="12805" max="12805" width="8.7109375" style="109" customWidth="1"/>
    <col min="12806" max="12806" width="25.140625" style="109"/>
    <col min="12807" max="12807" width="8.7109375" style="109" customWidth="1"/>
    <col min="12808" max="12808" width="27.28515625" style="109" customWidth="1"/>
    <col min="12809" max="12809" width="8.7109375" style="109" customWidth="1"/>
    <col min="12810" max="12810" width="25.28515625" style="109" customWidth="1"/>
    <col min="12811" max="13048" width="11.42578125" style="109" customWidth="1"/>
    <col min="13049" max="13049" width="18.140625" style="109" bestFit="1" customWidth="1"/>
    <col min="13050" max="13050" width="11.42578125" style="109" customWidth="1"/>
    <col min="13051" max="13051" width="6.140625" style="109" customWidth="1"/>
    <col min="13052" max="13056" width="25.140625" style="109"/>
    <col min="13057" max="13057" width="3.28515625" style="109" customWidth="1"/>
    <col min="13058" max="13058" width="27.5703125" style="109" customWidth="1"/>
    <col min="13059" max="13059" width="8.7109375" style="109" customWidth="1"/>
    <col min="13060" max="13060" width="27.5703125" style="109" customWidth="1"/>
    <col min="13061" max="13061" width="8.7109375" style="109" customWidth="1"/>
    <col min="13062" max="13062" width="25.140625" style="109"/>
    <col min="13063" max="13063" width="8.7109375" style="109" customWidth="1"/>
    <col min="13064" max="13064" width="27.28515625" style="109" customWidth="1"/>
    <col min="13065" max="13065" width="8.7109375" style="109" customWidth="1"/>
    <col min="13066" max="13066" width="25.28515625" style="109" customWidth="1"/>
    <col min="13067" max="13304" width="11.42578125" style="109" customWidth="1"/>
    <col min="13305" max="13305" width="18.140625" style="109" bestFit="1" customWidth="1"/>
    <col min="13306" max="13306" width="11.42578125" style="109" customWidth="1"/>
    <col min="13307" max="13307" width="6.140625" style="109" customWidth="1"/>
    <col min="13308" max="13312" width="25.140625" style="109"/>
    <col min="13313" max="13313" width="3.28515625" style="109" customWidth="1"/>
    <col min="13314" max="13314" width="27.5703125" style="109" customWidth="1"/>
    <col min="13315" max="13315" width="8.7109375" style="109" customWidth="1"/>
    <col min="13316" max="13316" width="27.5703125" style="109" customWidth="1"/>
    <col min="13317" max="13317" width="8.7109375" style="109" customWidth="1"/>
    <col min="13318" max="13318" width="25.140625" style="109"/>
    <col min="13319" max="13319" width="8.7109375" style="109" customWidth="1"/>
    <col min="13320" max="13320" width="27.28515625" style="109" customWidth="1"/>
    <col min="13321" max="13321" width="8.7109375" style="109" customWidth="1"/>
    <col min="13322" max="13322" width="25.28515625" style="109" customWidth="1"/>
    <col min="13323" max="13560" width="11.42578125" style="109" customWidth="1"/>
    <col min="13561" max="13561" width="18.140625" style="109" bestFit="1" customWidth="1"/>
    <col min="13562" max="13562" width="11.42578125" style="109" customWidth="1"/>
    <col min="13563" max="13563" width="6.140625" style="109" customWidth="1"/>
    <col min="13564" max="13568" width="25.140625" style="109"/>
    <col min="13569" max="13569" width="3.28515625" style="109" customWidth="1"/>
    <col min="13570" max="13570" width="27.5703125" style="109" customWidth="1"/>
    <col min="13571" max="13571" width="8.7109375" style="109" customWidth="1"/>
    <col min="13572" max="13572" width="27.5703125" style="109" customWidth="1"/>
    <col min="13573" max="13573" width="8.7109375" style="109" customWidth="1"/>
    <col min="13574" max="13574" width="25.140625" style="109"/>
    <col min="13575" max="13575" width="8.7109375" style="109" customWidth="1"/>
    <col min="13576" max="13576" width="27.28515625" style="109" customWidth="1"/>
    <col min="13577" max="13577" width="8.7109375" style="109" customWidth="1"/>
    <col min="13578" max="13578" width="25.28515625" style="109" customWidth="1"/>
    <col min="13579" max="13816" width="11.42578125" style="109" customWidth="1"/>
    <col min="13817" max="13817" width="18.140625" style="109" bestFit="1" customWidth="1"/>
    <col min="13818" max="13818" width="11.42578125" style="109" customWidth="1"/>
    <col min="13819" max="13819" width="6.140625" style="109" customWidth="1"/>
    <col min="13820" max="13824" width="25.140625" style="109"/>
    <col min="13825" max="13825" width="3.28515625" style="109" customWidth="1"/>
    <col min="13826" max="13826" width="27.5703125" style="109" customWidth="1"/>
    <col min="13827" max="13827" width="8.7109375" style="109" customWidth="1"/>
    <col min="13828" max="13828" width="27.5703125" style="109" customWidth="1"/>
    <col min="13829" max="13829" width="8.7109375" style="109" customWidth="1"/>
    <col min="13830" max="13830" width="25.140625" style="109"/>
    <col min="13831" max="13831" width="8.7109375" style="109" customWidth="1"/>
    <col min="13832" max="13832" width="27.28515625" style="109" customWidth="1"/>
    <col min="13833" max="13833" width="8.7109375" style="109" customWidth="1"/>
    <col min="13834" max="13834" width="25.28515625" style="109" customWidth="1"/>
    <col min="13835" max="14072" width="11.42578125" style="109" customWidth="1"/>
    <col min="14073" max="14073" width="18.140625" style="109" bestFit="1" customWidth="1"/>
    <col min="14074" max="14074" width="11.42578125" style="109" customWidth="1"/>
    <col min="14075" max="14075" width="6.140625" style="109" customWidth="1"/>
    <col min="14076" max="14080" width="25.140625" style="109"/>
    <col min="14081" max="14081" width="3.28515625" style="109" customWidth="1"/>
    <col min="14082" max="14082" width="27.5703125" style="109" customWidth="1"/>
    <col min="14083" max="14083" width="8.7109375" style="109" customWidth="1"/>
    <col min="14084" max="14084" width="27.5703125" style="109" customWidth="1"/>
    <col min="14085" max="14085" width="8.7109375" style="109" customWidth="1"/>
    <col min="14086" max="14086" width="25.140625" style="109"/>
    <col min="14087" max="14087" width="8.7109375" style="109" customWidth="1"/>
    <col min="14088" max="14088" width="27.28515625" style="109" customWidth="1"/>
    <col min="14089" max="14089" width="8.7109375" style="109" customWidth="1"/>
    <col min="14090" max="14090" width="25.28515625" style="109" customWidth="1"/>
    <col min="14091" max="14328" width="11.42578125" style="109" customWidth="1"/>
    <col min="14329" max="14329" width="18.140625" style="109" bestFit="1" customWidth="1"/>
    <col min="14330" max="14330" width="11.42578125" style="109" customWidth="1"/>
    <col min="14331" max="14331" width="6.140625" style="109" customWidth="1"/>
    <col min="14332" max="14336" width="25.140625" style="109"/>
    <col min="14337" max="14337" width="3.28515625" style="109" customWidth="1"/>
    <col min="14338" max="14338" width="27.5703125" style="109" customWidth="1"/>
    <col min="14339" max="14339" width="8.7109375" style="109" customWidth="1"/>
    <col min="14340" max="14340" width="27.5703125" style="109" customWidth="1"/>
    <col min="14341" max="14341" width="8.7109375" style="109" customWidth="1"/>
    <col min="14342" max="14342" width="25.140625" style="109"/>
    <col min="14343" max="14343" width="8.7109375" style="109" customWidth="1"/>
    <col min="14344" max="14344" width="27.28515625" style="109" customWidth="1"/>
    <col min="14345" max="14345" width="8.7109375" style="109" customWidth="1"/>
    <col min="14346" max="14346" width="25.28515625" style="109" customWidth="1"/>
    <col min="14347" max="14584" width="11.42578125" style="109" customWidth="1"/>
    <col min="14585" max="14585" width="18.140625" style="109" bestFit="1" customWidth="1"/>
    <col min="14586" max="14586" width="11.42578125" style="109" customWidth="1"/>
    <col min="14587" max="14587" width="6.140625" style="109" customWidth="1"/>
    <col min="14588" max="14592" width="25.140625" style="109"/>
    <col min="14593" max="14593" width="3.28515625" style="109" customWidth="1"/>
    <col min="14594" max="14594" width="27.5703125" style="109" customWidth="1"/>
    <col min="14595" max="14595" width="8.7109375" style="109" customWidth="1"/>
    <col min="14596" max="14596" width="27.5703125" style="109" customWidth="1"/>
    <col min="14597" max="14597" width="8.7109375" style="109" customWidth="1"/>
    <col min="14598" max="14598" width="25.140625" style="109"/>
    <col min="14599" max="14599" width="8.7109375" style="109" customWidth="1"/>
    <col min="14600" max="14600" width="27.28515625" style="109" customWidth="1"/>
    <col min="14601" max="14601" width="8.7109375" style="109" customWidth="1"/>
    <col min="14602" max="14602" width="25.28515625" style="109" customWidth="1"/>
    <col min="14603" max="14840" width="11.42578125" style="109" customWidth="1"/>
    <col min="14841" max="14841" width="18.140625" style="109" bestFit="1" customWidth="1"/>
    <col min="14842" max="14842" width="11.42578125" style="109" customWidth="1"/>
    <col min="14843" max="14843" width="6.140625" style="109" customWidth="1"/>
    <col min="14844" max="14848" width="25.140625" style="109"/>
    <col min="14849" max="14849" width="3.28515625" style="109" customWidth="1"/>
    <col min="14850" max="14850" width="27.5703125" style="109" customWidth="1"/>
    <col min="14851" max="14851" width="8.7109375" style="109" customWidth="1"/>
    <col min="14852" max="14852" width="27.5703125" style="109" customWidth="1"/>
    <col min="14853" max="14853" width="8.7109375" style="109" customWidth="1"/>
    <col min="14854" max="14854" width="25.140625" style="109"/>
    <col min="14855" max="14855" width="8.7109375" style="109" customWidth="1"/>
    <col min="14856" max="14856" width="27.28515625" style="109" customWidth="1"/>
    <col min="14857" max="14857" width="8.7109375" style="109" customWidth="1"/>
    <col min="14858" max="14858" width="25.28515625" style="109" customWidth="1"/>
    <col min="14859" max="15096" width="11.42578125" style="109" customWidth="1"/>
    <col min="15097" max="15097" width="18.140625" style="109" bestFit="1" customWidth="1"/>
    <col min="15098" max="15098" width="11.42578125" style="109" customWidth="1"/>
    <col min="15099" max="15099" width="6.140625" style="109" customWidth="1"/>
    <col min="15100" max="15104" width="25.140625" style="109"/>
    <col min="15105" max="15105" width="3.28515625" style="109" customWidth="1"/>
    <col min="15106" max="15106" width="27.5703125" style="109" customWidth="1"/>
    <col min="15107" max="15107" width="8.7109375" style="109" customWidth="1"/>
    <col min="15108" max="15108" width="27.5703125" style="109" customWidth="1"/>
    <col min="15109" max="15109" width="8.7109375" style="109" customWidth="1"/>
    <col min="15110" max="15110" width="25.140625" style="109"/>
    <col min="15111" max="15111" width="8.7109375" style="109" customWidth="1"/>
    <col min="15112" max="15112" width="27.28515625" style="109" customWidth="1"/>
    <col min="15113" max="15113" width="8.7109375" style="109" customWidth="1"/>
    <col min="15114" max="15114" width="25.28515625" style="109" customWidth="1"/>
    <col min="15115" max="15352" width="11.42578125" style="109" customWidth="1"/>
    <col min="15353" max="15353" width="18.140625" style="109" bestFit="1" customWidth="1"/>
    <col min="15354" max="15354" width="11.42578125" style="109" customWidth="1"/>
    <col min="15355" max="15355" width="6.140625" style="109" customWidth="1"/>
    <col min="15356" max="15360" width="25.140625" style="109"/>
    <col min="15361" max="15361" width="3.28515625" style="109" customWidth="1"/>
    <col min="15362" max="15362" width="27.5703125" style="109" customWidth="1"/>
    <col min="15363" max="15363" width="8.7109375" style="109" customWidth="1"/>
    <col min="15364" max="15364" width="27.5703125" style="109" customWidth="1"/>
    <col min="15365" max="15365" width="8.7109375" style="109" customWidth="1"/>
    <col min="15366" max="15366" width="25.140625" style="109"/>
    <col min="15367" max="15367" width="8.7109375" style="109" customWidth="1"/>
    <col min="15368" max="15368" width="27.28515625" style="109" customWidth="1"/>
    <col min="15369" max="15369" width="8.7109375" style="109" customWidth="1"/>
    <col min="15370" max="15370" width="25.28515625" style="109" customWidth="1"/>
    <col min="15371" max="15608" width="11.42578125" style="109" customWidth="1"/>
    <col min="15609" max="15609" width="18.140625" style="109" bestFit="1" customWidth="1"/>
    <col min="15610" max="15610" width="11.42578125" style="109" customWidth="1"/>
    <col min="15611" max="15611" width="6.140625" style="109" customWidth="1"/>
    <col min="15612" max="15616" width="25.140625" style="109"/>
    <col min="15617" max="15617" width="3.28515625" style="109" customWidth="1"/>
    <col min="15618" max="15618" width="27.5703125" style="109" customWidth="1"/>
    <col min="15619" max="15619" width="8.7109375" style="109" customWidth="1"/>
    <col min="15620" max="15620" width="27.5703125" style="109" customWidth="1"/>
    <col min="15621" max="15621" width="8.7109375" style="109" customWidth="1"/>
    <col min="15622" max="15622" width="25.140625" style="109"/>
    <col min="15623" max="15623" width="8.7109375" style="109" customWidth="1"/>
    <col min="15624" max="15624" width="27.28515625" style="109" customWidth="1"/>
    <col min="15625" max="15625" width="8.7109375" style="109" customWidth="1"/>
    <col min="15626" max="15626" width="25.28515625" style="109" customWidth="1"/>
    <col min="15627" max="15864" width="11.42578125" style="109" customWidth="1"/>
    <col min="15865" max="15865" width="18.140625" style="109" bestFit="1" customWidth="1"/>
    <col min="15866" max="15866" width="11.42578125" style="109" customWidth="1"/>
    <col min="15867" max="15867" width="6.140625" style="109" customWidth="1"/>
    <col min="15868" max="15872" width="25.140625" style="109"/>
    <col min="15873" max="15873" width="3.28515625" style="109" customWidth="1"/>
    <col min="15874" max="15874" width="27.5703125" style="109" customWidth="1"/>
    <col min="15875" max="15875" width="8.7109375" style="109" customWidth="1"/>
    <col min="15876" max="15876" width="27.5703125" style="109" customWidth="1"/>
    <col min="15877" max="15877" width="8.7109375" style="109" customWidth="1"/>
    <col min="15878" max="15878" width="25.140625" style="109"/>
    <col min="15879" max="15879" width="8.7109375" style="109" customWidth="1"/>
    <col min="15880" max="15880" width="27.28515625" style="109" customWidth="1"/>
    <col min="15881" max="15881" width="8.7109375" style="109" customWidth="1"/>
    <col min="15882" max="15882" width="25.28515625" style="109" customWidth="1"/>
    <col min="15883" max="16120" width="11.42578125" style="109" customWidth="1"/>
    <col min="16121" max="16121" width="18.140625" style="109" bestFit="1" customWidth="1"/>
    <col min="16122" max="16122" width="11.42578125" style="109" customWidth="1"/>
    <col min="16123" max="16123" width="6.140625" style="109" customWidth="1"/>
    <col min="16124" max="16128" width="25.140625" style="109"/>
    <col min="16129" max="16129" width="3.28515625" style="109" customWidth="1"/>
    <col min="16130" max="16130" width="27.5703125" style="109" customWidth="1"/>
    <col min="16131" max="16131" width="8.7109375" style="109" customWidth="1"/>
    <col min="16132" max="16132" width="27.5703125" style="109" customWidth="1"/>
    <col min="16133" max="16133" width="8.7109375" style="109" customWidth="1"/>
    <col min="16134" max="16134" width="25.140625" style="109"/>
    <col min="16135" max="16135" width="8.7109375" style="109" customWidth="1"/>
    <col min="16136" max="16136" width="27.28515625" style="109" customWidth="1"/>
    <col min="16137" max="16137" width="8.7109375" style="109" customWidth="1"/>
    <col min="16138" max="16138" width="25.28515625" style="109" customWidth="1"/>
    <col min="16139" max="16376" width="11.42578125" style="109" customWidth="1"/>
    <col min="16377" max="16377" width="18.140625" style="109" bestFit="1" customWidth="1"/>
    <col min="16378" max="16378" width="11.42578125" style="109" customWidth="1"/>
    <col min="16379" max="16379" width="6.140625" style="109" customWidth="1"/>
    <col min="16380" max="16384" width="25.140625" style="109"/>
  </cols>
  <sheetData>
    <row r="1" spans="1:252" ht="58.5" customHeight="1" x14ac:dyDescent="0.25">
      <c r="C1" s="362"/>
      <c r="D1" s="363"/>
      <c r="E1" s="363"/>
      <c r="F1" s="363"/>
      <c r="G1" s="363"/>
      <c r="H1" s="363"/>
      <c r="I1" s="363"/>
      <c r="J1" s="110"/>
      <c r="IN1" s="111"/>
      <c r="IO1" s="111"/>
      <c r="IQ1" s="92" t="s">
        <v>1320</v>
      </c>
      <c r="IR1" s="92"/>
    </row>
    <row r="2" spans="1:252" ht="6.75" customHeight="1" x14ac:dyDescent="0.25">
      <c r="IN2" s="111"/>
      <c r="IO2" s="111"/>
      <c r="IQ2" s="92" t="s">
        <v>1321</v>
      </c>
      <c r="IR2" s="92"/>
    </row>
    <row r="3" spans="1:252" ht="48.75" customHeight="1" x14ac:dyDescent="0.25">
      <c r="B3" s="364"/>
      <c r="C3" s="364"/>
      <c r="D3" s="364"/>
      <c r="E3" s="364"/>
      <c r="F3" s="364"/>
      <c r="G3" s="364"/>
      <c r="H3" s="364"/>
      <c r="I3" s="364"/>
      <c r="J3" s="364"/>
      <c r="IN3" s="111"/>
      <c r="IO3" s="111"/>
      <c r="IR3" s="92"/>
    </row>
    <row r="4" spans="1:252" ht="24.75" customHeight="1" x14ac:dyDescent="0.2">
      <c r="A4" s="112"/>
      <c r="B4" s="365" t="s">
        <v>1382</v>
      </c>
      <c r="C4" s="366"/>
      <c r="D4" s="366"/>
      <c r="E4" s="366"/>
      <c r="F4" s="366"/>
      <c r="G4" s="366"/>
      <c r="H4" s="366"/>
      <c r="I4" s="366"/>
      <c r="J4" s="366"/>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row>
    <row r="5" spans="1:252" ht="12" customHeight="1" thickBot="1" x14ac:dyDescent="0.3">
      <c r="B5" s="367"/>
      <c r="C5" s="367"/>
      <c r="D5" s="367"/>
      <c r="E5" s="367"/>
      <c r="F5" s="367"/>
      <c r="G5" s="367"/>
      <c r="H5" s="367"/>
      <c r="I5" s="367"/>
      <c r="J5" s="367"/>
      <c r="K5" s="113"/>
      <c r="IR5" s="92"/>
    </row>
    <row r="6" spans="1:252" ht="24" customHeight="1" thickBot="1" x14ac:dyDescent="0.25">
      <c r="A6" s="114" t="s">
        <v>1322</v>
      </c>
      <c r="B6" s="311" t="s">
        <v>1323</v>
      </c>
      <c r="C6" s="115"/>
      <c r="D6" s="115"/>
      <c r="E6" s="115"/>
      <c r="F6" s="116" t="s">
        <v>1324</v>
      </c>
      <c r="G6" s="117"/>
      <c r="H6" s="116" t="s">
        <v>1325</v>
      </c>
      <c r="I6" s="117"/>
      <c r="J6" s="118"/>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row>
    <row r="7" spans="1:252" ht="14.25" customHeight="1" x14ac:dyDescent="0.25">
      <c r="A7" s="120"/>
      <c r="B7" s="112"/>
      <c r="C7" s="112"/>
      <c r="D7" s="112"/>
      <c r="E7" s="112"/>
      <c r="F7" s="112"/>
      <c r="G7" s="112"/>
      <c r="H7" s="112"/>
      <c r="I7" s="112"/>
      <c r="J7" s="121"/>
      <c r="K7" s="113"/>
      <c r="IR7" s="92"/>
    </row>
    <row r="8" spans="1:252" s="127" customFormat="1" ht="27" customHeight="1" x14ac:dyDescent="0.3">
      <c r="A8" s="122"/>
      <c r="B8" s="123" t="s">
        <v>1326</v>
      </c>
      <c r="C8" s="124"/>
      <c r="D8" s="123" t="s">
        <v>1327</v>
      </c>
      <c r="E8" s="124"/>
      <c r="F8" s="123" t="s">
        <v>1328</v>
      </c>
      <c r="G8" s="124"/>
      <c r="H8" s="123" t="s">
        <v>1329</v>
      </c>
      <c r="I8" s="125"/>
      <c r="J8" s="126"/>
      <c r="IO8" s="128"/>
      <c r="IR8" s="128"/>
    </row>
    <row r="9" spans="1:252" s="127" customFormat="1" ht="9" customHeight="1" thickBot="1" x14ac:dyDescent="0.35">
      <c r="A9" s="122"/>
      <c r="B9" s="129"/>
      <c r="C9" s="130"/>
      <c r="D9" s="129"/>
      <c r="E9" s="130"/>
      <c r="F9" s="129"/>
      <c r="G9" s="130"/>
      <c r="H9" s="129"/>
      <c r="I9" s="125"/>
      <c r="J9" s="126"/>
      <c r="IO9" s="128"/>
    </row>
    <row r="10" spans="1:252" ht="26.25" customHeight="1" thickBot="1" x14ac:dyDescent="0.3">
      <c r="A10" s="120"/>
      <c r="B10" s="131"/>
      <c r="C10" s="132" t="s">
        <v>1330</v>
      </c>
      <c r="D10" s="131"/>
      <c r="E10" s="132" t="s">
        <v>1261</v>
      </c>
      <c r="F10" s="133" t="e">
        <f>B10/D10</f>
        <v>#DIV/0!</v>
      </c>
      <c r="G10" s="134"/>
      <c r="H10" s="133" t="e">
        <f>VLOOKUP(Paramètres!B25,Paramètres!B2:C7,2,0)</f>
        <v>#DIV/0!</v>
      </c>
      <c r="I10" s="134"/>
      <c r="J10" s="135"/>
      <c r="IO10" s="92"/>
    </row>
    <row r="11" spans="1:252" s="127" customFormat="1" ht="18.75" customHeight="1" x14ac:dyDescent="0.3">
      <c r="A11" s="122"/>
      <c r="B11" s="368" t="s">
        <v>1331</v>
      </c>
      <c r="C11" s="136"/>
      <c r="D11" s="368" t="s">
        <v>1327</v>
      </c>
      <c r="E11" s="136"/>
      <c r="F11" s="368" t="s">
        <v>1332</v>
      </c>
      <c r="G11" s="125"/>
      <c r="H11" s="369"/>
      <c r="I11" s="125"/>
      <c r="J11" s="371"/>
    </row>
    <row r="12" spans="1:252" s="127" customFormat="1" ht="23.25" customHeight="1" thickBot="1" x14ac:dyDescent="0.35">
      <c r="A12" s="122"/>
      <c r="B12" s="368"/>
      <c r="C12" s="136"/>
      <c r="D12" s="368"/>
      <c r="E12" s="136"/>
      <c r="F12" s="368"/>
      <c r="G12" s="125"/>
      <c r="H12" s="370"/>
      <c r="I12" s="125"/>
      <c r="J12" s="372"/>
    </row>
    <row r="13" spans="1:252" ht="26.25" customHeight="1" thickBot="1" x14ac:dyDescent="0.25">
      <c r="A13" s="120"/>
      <c r="B13" s="137"/>
      <c r="C13" s="132" t="s">
        <v>1330</v>
      </c>
      <c r="D13" s="138">
        <f>IF(IS6&lt;&gt;0,D10,D10)</f>
        <v>0</v>
      </c>
      <c r="E13" s="132" t="s">
        <v>1261</v>
      </c>
      <c r="F13" s="139" t="e">
        <f>B13/D13</f>
        <v>#DIV/0!</v>
      </c>
      <c r="G13" s="140"/>
      <c r="H13" s="141"/>
      <c r="I13" s="132"/>
      <c r="J13" s="135"/>
    </row>
    <row r="14" spans="1:252" s="127" customFormat="1" ht="17.25" x14ac:dyDescent="0.3">
      <c r="A14" s="122"/>
      <c r="B14" s="368" t="s">
        <v>1332</v>
      </c>
      <c r="C14" s="136"/>
      <c r="D14" s="368" t="s">
        <v>1333</v>
      </c>
      <c r="E14" s="136"/>
      <c r="F14" s="368" t="s">
        <v>1334</v>
      </c>
      <c r="G14" s="136"/>
      <c r="H14" s="368" t="s">
        <v>1335</v>
      </c>
      <c r="I14" s="136"/>
      <c r="J14" s="374" t="s">
        <v>1336</v>
      </c>
    </row>
    <row r="15" spans="1:252" s="127" customFormat="1" ht="17.25" x14ac:dyDescent="0.3">
      <c r="A15" s="122"/>
      <c r="B15" s="368"/>
      <c r="C15" s="136"/>
      <c r="D15" s="368"/>
      <c r="E15" s="136"/>
      <c r="F15" s="368"/>
      <c r="G15" s="136"/>
      <c r="H15" s="368"/>
      <c r="I15" s="136"/>
      <c r="J15" s="374"/>
    </row>
    <row r="16" spans="1:252" ht="26.25" customHeight="1" x14ac:dyDescent="0.2">
      <c r="A16" s="120"/>
      <c r="B16" s="139" t="e">
        <f>F13</f>
        <v>#DIV/0!</v>
      </c>
      <c r="C16" s="142"/>
      <c r="D16" s="143" t="e">
        <f>VLOOKUP(H10,Paramètres!C2:F7,2,0)</f>
        <v>#DIV/0!</v>
      </c>
      <c r="E16" s="132" t="s">
        <v>1337</v>
      </c>
      <c r="F16" s="143" t="e">
        <f>IF(B16&gt;D16,D16,ROUND(B16,2))</f>
        <v>#DIV/0!</v>
      </c>
      <c r="G16" s="142" t="s">
        <v>1284</v>
      </c>
      <c r="H16" s="133" t="e">
        <f>VLOOKUP(H10,Paramètres!C2:F7,4,0+F17)</f>
        <v>#DIV/0!</v>
      </c>
      <c r="I16" s="132" t="s">
        <v>1337</v>
      </c>
      <c r="J16" s="144" t="e">
        <f>ROUND(F16*H16,4)</f>
        <v>#DIV/0!</v>
      </c>
    </row>
    <row r="17" spans="1:252" ht="26.25" hidden="1" customHeight="1" x14ac:dyDescent="0.25">
      <c r="A17" s="120"/>
      <c r="C17" s="134"/>
      <c r="E17" s="134"/>
      <c r="G17" s="134"/>
      <c r="I17" s="134"/>
      <c r="J17" s="135"/>
    </row>
    <row r="18" spans="1:252" s="127" customFormat="1" ht="18.75" customHeight="1" x14ac:dyDescent="0.3">
      <c r="A18" s="122"/>
      <c r="B18" s="368" t="s">
        <v>1338</v>
      </c>
      <c r="C18" s="136"/>
      <c r="D18" s="368" t="s">
        <v>1336</v>
      </c>
      <c r="E18" s="136"/>
      <c r="F18" s="368" t="s">
        <v>1339</v>
      </c>
      <c r="G18" s="136"/>
      <c r="H18" s="368" t="s">
        <v>1340</v>
      </c>
      <c r="I18" s="136"/>
      <c r="J18" s="373" t="s">
        <v>1341</v>
      </c>
    </row>
    <row r="19" spans="1:252" s="127" customFormat="1" ht="18" thickBot="1" x14ac:dyDescent="0.35">
      <c r="A19" s="122"/>
      <c r="B19" s="368"/>
      <c r="C19" s="136"/>
      <c r="D19" s="368"/>
      <c r="E19" s="136"/>
      <c r="F19" s="368"/>
      <c r="G19" s="136"/>
      <c r="H19" s="368"/>
      <c r="I19" s="136"/>
      <c r="J19" s="373"/>
    </row>
    <row r="20" spans="1:252" ht="26.25" customHeight="1" thickBot="1" x14ac:dyDescent="0.25">
      <c r="A20" s="145" t="s">
        <v>1342</v>
      </c>
      <c r="B20" s="138">
        <f>IF(B10&lt;&gt;0,B10,B10)</f>
        <v>0</v>
      </c>
      <c r="C20" s="142" t="s">
        <v>1284</v>
      </c>
      <c r="D20" s="143" t="e">
        <f>J16</f>
        <v>#DIV/0!</v>
      </c>
      <c r="E20" s="142" t="s">
        <v>50</v>
      </c>
      <c r="F20" s="131"/>
      <c r="G20" s="142" t="s">
        <v>1343</v>
      </c>
      <c r="H20" s="146"/>
      <c r="I20" s="132" t="s">
        <v>1337</v>
      </c>
      <c r="J20" s="147" t="e">
        <f>(B20*D20-F20)*H20</f>
        <v>#DIV/0!</v>
      </c>
    </row>
    <row r="21" spans="1:252" hidden="1" x14ac:dyDescent="0.2">
      <c r="A21" s="120"/>
      <c r="J21" s="135"/>
    </row>
    <row r="22" spans="1:252" ht="26.25" customHeight="1" thickBot="1" x14ac:dyDescent="0.25">
      <c r="A22" s="148"/>
      <c r="B22" s="149"/>
      <c r="C22" s="150"/>
      <c r="D22" s="151"/>
      <c r="E22" s="152"/>
      <c r="F22" s="153"/>
      <c r="G22" s="154"/>
      <c r="H22" s="155"/>
      <c r="I22" s="155"/>
      <c r="J22" s="156"/>
    </row>
    <row r="23" spans="1:252" ht="9" customHeight="1" thickBot="1" x14ac:dyDescent="0.25">
      <c r="B23" s="157"/>
      <c r="C23" s="158"/>
      <c r="D23" s="159"/>
      <c r="E23" s="160"/>
      <c r="F23" s="161"/>
      <c r="G23" s="162"/>
    </row>
    <row r="24" spans="1:252" ht="24" customHeight="1" x14ac:dyDescent="0.2">
      <c r="A24" s="163" t="s">
        <v>1344</v>
      </c>
      <c r="B24" s="311" t="s">
        <v>1345</v>
      </c>
      <c r="C24" s="115"/>
      <c r="D24" s="115"/>
      <c r="E24" s="115"/>
      <c r="F24" s="115"/>
      <c r="G24" s="115"/>
      <c r="H24" s="115"/>
      <c r="I24" s="115"/>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c r="IR24" s="119"/>
    </row>
    <row r="25" spans="1:252" x14ac:dyDescent="0.2">
      <c r="A25" s="120"/>
      <c r="J25" s="135"/>
    </row>
    <row r="26" spans="1:252" s="127" customFormat="1" ht="17.25" hidden="1" x14ac:dyDescent="0.3">
      <c r="A26" s="122"/>
      <c r="B26" s="368" t="s">
        <v>1346</v>
      </c>
      <c r="C26" s="136"/>
      <c r="D26" s="368" t="s">
        <v>1327</v>
      </c>
      <c r="E26" s="136"/>
      <c r="F26" s="368" t="s">
        <v>1332</v>
      </c>
      <c r="H26" s="369"/>
      <c r="J26" s="371"/>
    </row>
    <row r="27" spans="1:252" s="127" customFormat="1" ht="17.25" hidden="1" x14ac:dyDescent="0.3">
      <c r="A27" s="122"/>
      <c r="B27" s="368"/>
      <c r="C27" s="136"/>
      <c r="D27" s="368"/>
      <c r="E27" s="136"/>
      <c r="F27" s="368"/>
      <c r="H27" s="370"/>
      <c r="J27" s="372"/>
    </row>
    <row r="28" spans="1:252" s="170" customFormat="1" ht="26.25" hidden="1" customHeight="1" x14ac:dyDescent="0.25">
      <c r="A28" s="164"/>
      <c r="B28" s="165">
        <f>B13</f>
        <v>0</v>
      </c>
      <c r="C28" s="166" t="s">
        <v>1330</v>
      </c>
      <c r="D28" s="165">
        <f>D10</f>
        <v>0</v>
      </c>
      <c r="E28" s="167" t="s">
        <v>1261</v>
      </c>
      <c r="F28" s="165" t="e">
        <f>F13</f>
        <v>#DIV/0!</v>
      </c>
      <c r="G28" s="167"/>
      <c r="H28" s="141"/>
      <c r="I28" s="168"/>
      <c r="J28" s="169"/>
    </row>
    <row r="29" spans="1:252" ht="18.75" hidden="1" x14ac:dyDescent="0.3">
      <c r="A29" s="120"/>
      <c r="B29" s="171"/>
      <c r="C29" s="171"/>
      <c r="J29" s="135"/>
    </row>
    <row r="30" spans="1:252" hidden="1" x14ac:dyDescent="0.2">
      <c r="A30" s="120"/>
      <c r="J30" s="135"/>
    </row>
    <row r="31" spans="1:252" s="127" customFormat="1" ht="17.25" hidden="1" x14ac:dyDescent="0.3">
      <c r="A31" s="122"/>
      <c r="B31" s="368" t="s">
        <v>1332</v>
      </c>
      <c r="C31" s="136"/>
      <c r="D31" s="368" t="s">
        <v>1333</v>
      </c>
      <c r="E31" s="136"/>
      <c r="F31" s="368" t="s">
        <v>1334</v>
      </c>
      <c r="G31" s="136"/>
      <c r="H31" s="368" t="s">
        <v>1335</v>
      </c>
      <c r="I31" s="136"/>
      <c r="J31" s="374" t="s">
        <v>1336</v>
      </c>
    </row>
    <row r="32" spans="1:252" s="127" customFormat="1" ht="17.25" hidden="1" x14ac:dyDescent="0.3">
      <c r="A32" s="122"/>
      <c r="B32" s="368"/>
      <c r="C32" s="136"/>
      <c r="D32" s="368"/>
      <c r="E32" s="136"/>
      <c r="F32" s="368"/>
      <c r="G32" s="136"/>
      <c r="H32" s="368"/>
      <c r="I32" s="136"/>
      <c r="J32" s="374"/>
    </row>
    <row r="33" spans="1:257" s="170" customFormat="1" ht="26.25" hidden="1" customHeight="1" x14ac:dyDescent="0.25">
      <c r="A33" s="164"/>
      <c r="B33" s="172" t="e">
        <f>F28</f>
        <v>#DIV/0!</v>
      </c>
      <c r="C33" s="173"/>
      <c r="D33" s="174" t="e">
        <f>D16</f>
        <v>#DIV/0!</v>
      </c>
      <c r="E33" s="167" t="s">
        <v>1337</v>
      </c>
      <c r="F33" s="174" t="e">
        <f>IF(B33&gt;D33,D33,ROUND(B33,2))</f>
        <v>#DIV/0!</v>
      </c>
      <c r="G33" s="173" t="s">
        <v>1284</v>
      </c>
      <c r="H33" s="133" t="e">
        <f>H16</f>
        <v>#DIV/0!</v>
      </c>
      <c r="I33" s="167" t="s">
        <v>1337</v>
      </c>
      <c r="J33" s="175" t="e">
        <f>ROUND(F33*H33,4)</f>
        <v>#DIV/0!</v>
      </c>
    </row>
    <row r="34" spans="1:257" hidden="1" x14ac:dyDescent="0.2">
      <c r="A34" s="120"/>
      <c r="J34" s="135"/>
    </row>
    <row r="35" spans="1:257" hidden="1" x14ac:dyDescent="0.2">
      <c r="A35" s="120"/>
      <c r="J35" s="135"/>
    </row>
    <row r="36" spans="1:257" s="127" customFormat="1" ht="27" customHeight="1" x14ac:dyDescent="0.2">
      <c r="A36" s="176"/>
      <c r="B36" s="368" t="s">
        <v>1347</v>
      </c>
      <c r="C36" s="177"/>
      <c r="D36" s="368" t="s">
        <v>1348</v>
      </c>
      <c r="E36" s="178"/>
      <c r="F36" s="368" t="s">
        <v>1340</v>
      </c>
      <c r="G36" s="178"/>
      <c r="H36" s="123" t="s">
        <v>1336</v>
      </c>
      <c r="I36" s="178"/>
      <c r="J36" s="179" t="s">
        <v>1349</v>
      </c>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row>
    <row r="37" spans="1:257" s="127" customFormat="1" ht="9" customHeight="1" thickBot="1" x14ac:dyDescent="0.35">
      <c r="A37" s="122"/>
      <c r="B37" s="368"/>
      <c r="D37" s="368"/>
      <c r="E37" s="136"/>
      <c r="F37" s="368"/>
      <c r="G37" s="136"/>
      <c r="H37" s="123"/>
      <c r="I37" s="136"/>
      <c r="J37" s="179"/>
    </row>
    <row r="38" spans="1:257" s="170" customFormat="1" ht="26.25" customHeight="1" thickBot="1" x14ac:dyDescent="0.3">
      <c r="A38" s="164"/>
      <c r="B38" s="180"/>
      <c r="D38" s="174">
        <f>B38*6</f>
        <v>0</v>
      </c>
      <c r="E38" s="181" t="s">
        <v>1284</v>
      </c>
      <c r="F38" s="133">
        <f>H20</f>
        <v>0</v>
      </c>
      <c r="G38" s="181" t="s">
        <v>1284</v>
      </c>
      <c r="H38" s="143" t="e">
        <f>J33</f>
        <v>#DIV/0!</v>
      </c>
      <c r="I38" s="182" t="s">
        <v>1261</v>
      </c>
      <c r="J38" s="147" t="e">
        <f>D38*F38*H38</f>
        <v>#DIV/0!</v>
      </c>
    </row>
    <row r="39" spans="1:257" ht="26.25" customHeight="1" thickBot="1" x14ac:dyDescent="0.25">
      <c r="A39" s="148"/>
      <c r="B39" s="155"/>
      <c r="C39" s="155"/>
      <c r="D39" s="155"/>
      <c r="E39" s="155"/>
      <c r="F39" s="155"/>
      <c r="G39" s="155"/>
      <c r="H39" s="155"/>
      <c r="I39" s="155"/>
      <c r="J39" s="156"/>
    </row>
    <row r="40" spans="1:257" ht="9" customHeight="1" thickBot="1" x14ac:dyDescent="0.25"/>
    <row r="41" spans="1:257" ht="20.25" x14ac:dyDescent="0.2">
      <c r="A41" s="221" t="s">
        <v>1350</v>
      </c>
      <c r="B41" s="375" t="s">
        <v>1381</v>
      </c>
      <c r="C41" s="376"/>
      <c r="D41" s="376"/>
      <c r="E41" s="376"/>
      <c r="F41" s="376"/>
      <c r="G41" s="376"/>
      <c r="H41" s="376"/>
      <c r="I41" s="376"/>
      <c r="J41" s="222"/>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c r="EO41" s="223"/>
      <c r="EP41" s="223"/>
      <c r="EQ41" s="223"/>
      <c r="ER41" s="223"/>
      <c r="ES41" s="223"/>
      <c r="ET41" s="223"/>
      <c r="EU41" s="223"/>
      <c r="EV41" s="223"/>
      <c r="EW41" s="223"/>
      <c r="EX41" s="223"/>
      <c r="EY41" s="223"/>
      <c r="EZ41" s="223"/>
      <c r="FA41" s="223"/>
      <c r="FB41" s="223"/>
      <c r="FC41" s="223"/>
      <c r="FD41" s="223"/>
      <c r="FE41" s="223"/>
      <c r="FF41" s="223"/>
      <c r="FG41" s="223"/>
      <c r="FH41" s="223"/>
      <c r="FI41" s="223"/>
      <c r="FJ41" s="223"/>
      <c r="FK41" s="223"/>
      <c r="FL41" s="223"/>
      <c r="FM41" s="223"/>
      <c r="FN41" s="223"/>
      <c r="FO41" s="223"/>
      <c r="FP41" s="223"/>
      <c r="FQ41" s="223"/>
      <c r="FR41" s="223"/>
      <c r="FS41" s="223"/>
      <c r="FT41" s="223"/>
      <c r="FU41" s="223"/>
      <c r="FV41" s="223"/>
      <c r="FW41" s="223"/>
      <c r="FX41" s="223"/>
      <c r="FY41" s="223"/>
      <c r="FZ41" s="223"/>
      <c r="GA41" s="223"/>
      <c r="GB41" s="223"/>
      <c r="GC41" s="223"/>
      <c r="GD41" s="223"/>
      <c r="GE41" s="223"/>
      <c r="GF41" s="223"/>
      <c r="GG41" s="223"/>
      <c r="GH41" s="223"/>
      <c r="GI41" s="223"/>
      <c r="GJ41" s="223"/>
      <c r="GK41" s="223"/>
      <c r="GL41" s="223"/>
      <c r="GM41" s="223"/>
      <c r="GN41" s="223"/>
      <c r="GO41" s="223"/>
      <c r="GP41" s="223"/>
      <c r="GQ41" s="223"/>
      <c r="GR41" s="223"/>
      <c r="GS41" s="223"/>
      <c r="GT41" s="223"/>
      <c r="GU41" s="223"/>
      <c r="GV41" s="223"/>
      <c r="GW41" s="223"/>
      <c r="GX41" s="223"/>
      <c r="GY41" s="223"/>
      <c r="GZ41" s="223"/>
      <c r="HA41" s="223"/>
      <c r="HB41" s="223"/>
      <c r="HC41" s="223"/>
      <c r="HD41" s="223"/>
      <c r="HE41" s="223"/>
      <c r="HF41" s="223"/>
      <c r="HG41" s="223"/>
      <c r="HH41" s="223"/>
      <c r="HI41" s="223"/>
      <c r="HJ41" s="223"/>
      <c r="HK41" s="223"/>
      <c r="HL41" s="223"/>
      <c r="HM41" s="223"/>
      <c r="HN41" s="223"/>
      <c r="HO41" s="223"/>
      <c r="HP41" s="223"/>
      <c r="HQ41" s="223"/>
      <c r="HR41" s="223"/>
      <c r="HS41" s="223"/>
      <c r="HT41" s="223"/>
      <c r="HU41" s="223"/>
      <c r="HV41" s="223"/>
      <c r="HW41" s="223"/>
      <c r="HX41" s="223"/>
      <c r="HY41" s="223"/>
      <c r="HZ41" s="223"/>
      <c r="IA41" s="223"/>
      <c r="IB41" s="223"/>
      <c r="IC41" s="223"/>
      <c r="ID41" s="223"/>
      <c r="IE41" s="223"/>
      <c r="IF41" s="223"/>
      <c r="IG41" s="223"/>
      <c r="IH41" s="223"/>
      <c r="II41" s="223"/>
      <c r="IJ41" s="223"/>
      <c r="IK41" s="223"/>
      <c r="IL41" s="223"/>
      <c r="IM41" s="223"/>
      <c r="IN41" s="223"/>
      <c r="IO41" s="223"/>
      <c r="IP41" s="223"/>
      <c r="IQ41" s="223"/>
      <c r="IR41" s="223"/>
      <c r="IS41" s="223"/>
      <c r="IT41" s="223"/>
      <c r="IU41" s="223"/>
      <c r="IV41" s="223"/>
    </row>
    <row r="42" spans="1:257" x14ac:dyDescent="0.2">
      <c r="A42" s="120"/>
      <c r="J42" s="135"/>
    </row>
    <row r="43" spans="1:257" ht="17.25" x14ac:dyDescent="0.3">
      <c r="A43" s="120"/>
      <c r="B43" s="136" t="s">
        <v>1341</v>
      </c>
      <c r="C43" s="191"/>
      <c r="D43" s="136" t="s">
        <v>1349</v>
      </c>
      <c r="E43" s="191"/>
      <c r="F43" s="225" t="s">
        <v>1371</v>
      </c>
      <c r="G43" s="191"/>
      <c r="H43" s="191"/>
      <c r="I43" s="191"/>
      <c r="J43" s="135"/>
    </row>
    <row r="44" spans="1:257" x14ac:dyDescent="0.2">
      <c r="A44" s="120"/>
      <c r="J44" s="135"/>
    </row>
    <row r="45" spans="1:257" ht="26.25" customHeight="1" x14ac:dyDescent="0.3">
      <c r="A45" s="192"/>
      <c r="B45" s="224" t="e">
        <f>J20</f>
        <v>#DIV/0!</v>
      </c>
      <c r="C45" s="132" t="s">
        <v>1351</v>
      </c>
      <c r="D45" s="224" t="e">
        <f>J38</f>
        <v>#DIV/0!</v>
      </c>
      <c r="E45" s="132" t="s">
        <v>1261</v>
      </c>
      <c r="F45" s="479" t="e">
        <f>B45+D45</f>
        <v>#DIV/0!</v>
      </c>
      <c r="H45" s="191"/>
      <c r="I45" s="185"/>
      <c r="J45" s="193"/>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c r="HP45" s="185"/>
      <c r="HQ45" s="185"/>
      <c r="HR45" s="185"/>
      <c r="HS45" s="185"/>
      <c r="HT45" s="185"/>
      <c r="HU45" s="185"/>
      <c r="HV45" s="185"/>
      <c r="HW45" s="185"/>
      <c r="HX45" s="185"/>
      <c r="HY45" s="185"/>
      <c r="HZ45" s="185"/>
      <c r="IA45" s="185"/>
      <c r="IB45" s="185"/>
      <c r="IC45" s="185"/>
      <c r="ID45" s="185"/>
      <c r="IE45" s="185"/>
      <c r="IF45" s="185"/>
      <c r="IG45" s="185"/>
      <c r="IH45" s="185"/>
      <c r="II45" s="185"/>
      <c r="IJ45" s="185"/>
      <c r="IK45" s="185"/>
      <c r="IL45" s="185"/>
      <c r="IM45" s="185"/>
      <c r="IN45" s="185"/>
      <c r="IO45" s="185"/>
      <c r="IP45" s="185"/>
      <c r="IQ45" s="185"/>
      <c r="IR45" s="185"/>
      <c r="IS45" s="185"/>
      <c r="IT45" s="185"/>
      <c r="IU45" s="185"/>
      <c r="IV45" s="185"/>
    </row>
    <row r="46" spans="1:257" ht="13.5" thickBot="1" x14ac:dyDescent="0.25">
      <c r="A46" s="148"/>
      <c r="B46" s="155"/>
      <c r="C46" s="155"/>
      <c r="D46" s="155"/>
      <c r="E46" s="155"/>
      <c r="F46" s="155"/>
      <c r="G46" s="155"/>
      <c r="H46" s="155"/>
      <c r="I46" s="155"/>
      <c r="J46" s="156"/>
    </row>
    <row r="47" spans="1:257" ht="15.75" customHeight="1" x14ac:dyDescent="0.2"/>
    <row r="48" spans="1:257" s="227" customFormat="1" ht="22.5" customHeight="1" x14ac:dyDescent="0.2">
      <c r="A48" s="377" t="s">
        <v>1352</v>
      </c>
      <c r="B48" s="377"/>
      <c r="C48" s="377"/>
      <c r="D48" s="377"/>
      <c r="E48" s="377"/>
      <c r="F48" s="377"/>
      <c r="G48" s="377"/>
      <c r="H48" s="377"/>
      <c r="I48" s="377"/>
      <c r="J48" s="377"/>
      <c r="K48" s="226"/>
      <c r="L48" s="226"/>
      <c r="M48" s="226"/>
      <c r="N48" s="226"/>
      <c r="O48" s="226"/>
      <c r="P48" s="226"/>
    </row>
    <row r="50" spans="1:256" ht="15.75" x14ac:dyDescent="0.2">
      <c r="A50" s="183"/>
      <c r="B50" s="186"/>
      <c r="C50" s="184"/>
      <c r="D50" s="187"/>
      <c r="E50" s="185"/>
      <c r="F50" s="188"/>
      <c r="G50" s="185"/>
      <c r="H50" s="189"/>
      <c r="I50" s="185"/>
      <c r="J50" s="190"/>
      <c r="K50" s="183"/>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19"/>
      <c r="IP50" s="119"/>
      <c r="IQ50" s="119"/>
      <c r="IR50" s="119"/>
      <c r="IS50" s="119"/>
      <c r="IT50" s="119"/>
      <c r="IU50" s="119"/>
      <c r="IV50" s="119"/>
    </row>
    <row r="51" spans="1:256" ht="15.75" x14ac:dyDescent="0.2">
      <c r="A51" s="183"/>
      <c r="B51" s="186"/>
      <c r="C51" s="184"/>
      <c r="D51" s="187"/>
      <c r="E51" s="185"/>
      <c r="F51" s="188"/>
      <c r="G51" s="185"/>
      <c r="H51" s="189"/>
      <c r="I51" s="185"/>
      <c r="J51" s="190"/>
      <c r="K51" s="183"/>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19"/>
      <c r="IP51" s="119"/>
      <c r="IQ51" s="119"/>
      <c r="IR51" s="119"/>
      <c r="IS51" s="119"/>
      <c r="IT51" s="119"/>
      <c r="IU51" s="119"/>
      <c r="IV51" s="119"/>
    </row>
    <row r="52" spans="1:256" ht="15.75" x14ac:dyDescent="0.2">
      <c r="A52" s="183"/>
      <c r="B52" s="186"/>
      <c r="C52" s="184"/>
      <c r="D52" s="187"/>
      <c r="E52" s="185"/>
      <c r="F52" s="188"/>
      <c r="G52" s="185"/>
      <c r="H52" s="189"/>
      <c r="I52" s="185"/>
      <c r="J52" s="190"/>
      <c r="K52" s="183"/>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19"/>
      <c r="GQ52" s="119"/>
      <c r="GR52" s="119"/>
      <c r="GS52" s="119"/>
      <c r="GT52" s="119"/>
      <c r="GU52" s="119"/>
      <c r="GV52" s="119"/>
      <c r="GW52" s="119"/>
      <c r="GX52" s="119"/>
      <c r="GY52" s="119"/>
      <c r="GZ52" s="119"/>
      <c r="HA52" s="119"/>
      <c r="HB52" s="119"/>
      <c r="HC52" s="119"/>
      <c r="HD52" s="119"/>
      <c r="HE52" s="119"/>
      <c r="HF52" s="119"/>
      <c r="HG52" s="119"/>
      <c r="HH52" s="119"/>
      <c r="HI52" s="119"/>
      <c r="HJ52" s="119"/>
      <c r="HK52" s="119"/>
      <c r="HL52" s="119"/>
      <c r="HM52" s="119"/>
      <c r="HN52" s="119"/>
      <c r="HO52" s="119"/>
      <c r="HP52" s="119"/>
      <c r="HQ52" s="119"/>
      <c r="HR52" s="119"/>
      <c r="HS52" s="119"/>
      <c r="HT52" s="119"/>
      <c r="HU52" s="119"/>
      <c r="HV52" s="119"/>
      <c r="HW52" s="119"/>
      <c r="HX52" s="119"/>
      <c r="HY52" s="119"/>
      <c r="HZ52" s="119"/>
      <c r="IA52" s="119"/>
      <c r="IB52" s="119"/>
      <c r="IC52" s="119"/>
      <c r="ID52" s="119"/>
      <c r="IE52" s="119"/>
      <c r="IF52" s="119"/>
      <c r="IG52" s="119"/>
      <c r="IH52" s="119"/>
      <c r="II52" s="119"/>
      <c r="IJ52" s="119"/>
      <c r="IK52" s="119"/>
      <c r="IL52" s="119"/>
      <c r="IM52" s="119"/>
      <c r="IN52" s="119"/>
      <c r="IO52" s="119"/>
      <c r="IP52" s="119"/>
      <c r="IQ52" s="119"/>
      <c r="IR52" s="119"/>
      <c r="IS52" s="119"/>
      <c r="IT52" s="119"/>
      <c r="IU52" s="119"/>
      <c r="IV52" s="119"/>
    </row>
    <row r="53" spans="1:256" ht="15.75" x14ac:dyDescent="0.2">
      <c r="A53" s="183"/>
      <c r="B53" s="186"/>
      <c r="C53" s="184"/>
      <c r="D53" s="187"/>
      <c r="E53" s="185"/>
      <c r="F53" s="188"/>
      <c r="G53" s="185"/>
      <c r="H53" s="189"/>
      <c r="I53" s="185"/>
      <c r="J53" s="190"/>
      <c r="K53" s="183"/>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c r="GT53" s="119"/>
      <c r="GU53" s="119"/>
      <c r="GV53" s="119"/>
      <c r="GW53" s="119"/>
      <c r="GX53" s="119"/>
      <c r="GY53" s="119"/>
      <c r="GZ53" s="119"/>
      <c r="HA53" s="119"/>
      <c r="HB53" s="119"/>
      <c r="HC53" s="119"/>
      <c r="HD53" s="119"/>
      <c r="HE53" s="119"/>
      <c r="HF53" s="119"/>
      <c r="HG53" s="119"/>
      <c r="HH53" s="119"/>
      <c r="HI53" s="119"/>
      <c r="HJ53" s="119"/>
      <c r="HK53" s="119"/>
      <c r="HL53" s="119"/>
      <c r="HM53" s="119"/>
      <c r="HN53" s="119"/>
      <c r="HO53" s="119"/>
      <c r="HP53" s="119"/>
      <c r="HQ53" s="119"/>
      <c r="HR53" s="119"/>
      <c r="HS53" s="119"/>
      <c r="HT53" s="119"/>
      <c r="HU53" s="119"/>
      <c r="HV53" s="119"/>
      <c r="HW53" s="119"/>
      <c r="HX53" s="119"/>
      <c r="HY53" s="119"/>
      <c r="HZ53" s="119"/>
      <c r="IA53" s="119"/>
      <c r="IB53" s="119"/>
      <c r="IC53" s="119"/>
      <c r="ID53" s="119"/>
      <c r="IE53" s="119"/>
      <c r="IF53" s="119"/>
      <c r="IG53" s="119"/>
      <c r="IH53" s="119"/>
      <c r="II53" s="119"/>
      <c r="IJ53" s="119"/>
      <c r="IK53" s="119"/>
      <c r="IL53" s="119"/>
      <c r="IM53" s="119"/>
      <c r="IN53" s="119"/>
      <c r="IO53" s="119"/>
      <c r="IP53" s="119"/>
      <c r="IQ53" s="119"/>
      <c r="IR53" s="119"/>
      <c r="IS53" s="119"/>
      <c r="IT53" s="119"/>
      <c r="IU53" s="119"/>
      <c r="IV53" s="119"/>
    </row>
    <row r="54" spans="1:256" ht="15.75" x14ac:dyDescent="0.2">
      <c r="A54" s="183"/>
      <c r="B54" s="186"/>
      <c r="C54" s="184"/>
      <c r="D54" s="187"/>
      <c r="E54" s="185"/>
      <c r="F54" s="188"/>
      <c r="G54" s="185"/>
      <c r="H54" s="189"/>
      <c r="I54" s="185"/>
      <c r="J54" s="190"/>
      <c r="K54" s="183"/>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119"/>
      <c r="IH54" s="119"/>
      <c r="II54" s="119"/>
      <c r="IJ54" s="119"/>
      <c r="IK54" s="119"/>
      <c r="IL54" s="119"/>
      <c r="IM54" s="119"/>
      <c r="IN54" s="119"/>
      <c r="IO54" s="119"/>
      <c r="IP54" s="119"/>
      <c r="IQ54" s="119"/>
      <c r="IR54" s="119"/>
      <c r="IS54" s="119"/>
      <c r="IT54" s="119"/>
      <c r="IU54" s="119"/>
      <c r="IV54" s="119"/>
    </row>
    <row r="55" spans="1:256" ht="15.75" x14ac:dyDescent="0.2">
      <c r="A55" s="183"/>
      <c r="B55" s="186"/>
      <c r="C55" s="184"/>
      <c r="D55" s="187"/>
      <c r="E55" s="185"/>
      <c r="F55" s="188"/>
      <c r="G55" s="185"/>
      <c r="H55" s="189"/>
      <c r="I55" s="185"/>
      <c r="J55" s="190"/>
      <c r="K55" s="183"/>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119"/>
      <c r="IH55" s="119"/>
      <c r="II55" s="119"/>
      <c r="IJ55" s="119"/>
      <c r="IK55" s="119"/>
      <c r="IL55" s="119"/>
      <c r="IM55" s="119"/>
      <c r="IN55" s="119"/>
      <c r="IO55" s="119"/>
      <c r="IP55" s="119"/>
      <c r="IQ55" s="119"/>
      <c r="IR55" s="119"/>
      <c r="IS55" s="119"/>
      <c r="IT55" s="119"/>
      <c r="IU55" s="119"/>
      <c r="IV55" s="119"/>
    </row>
    <row r="56" spans="1:256" ht="15.75" x14ac:dyDescent="0.2">
      <c r="A56" s="183"/>
      <c r="B56" s="186"/>
      <c r="C56" s="184"/>
      <c r="D56" s="187"/>
      <c r="E56" s="185"/>
      <c r="F56" s="188"/>
      <c r="G56" s="185"/>
      <c r="H56" s="189"/>
      <c r="I56" s="185"/>
      <c r="J56" s="190"/>
      <c r="K56" s="183"/>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row>
  </sheetData>
  <sheetProtection sheet="1" formatCells="0" formatColumns="0" formatRows="0" insertColumns="0" insertRows="0" insertHyperlinks="0" deleteColumns="0" deleteRows="0" sort="0" autoFilter="0" pivotTables="0"/>
  <mergeCells count="34">
    <mergeCell ref="B36:B37"/>
    <mergeCell ref="D36:D37"/>
    <mergeCell ref="F36:F37"/>
    <mergeCell ref="B41:I41"/>
    <mergeCell ref="A48:J48"/>
    <mergeCell ref="B26:B27"/>
    <mergeCell ref="D26:D27"/>
    <mergeCell ref="F26:F27"/>
    <mergeCell ref="H26:H27"/>
    <mergeCell ref="J26:J27"/>
    <mergeCell ref="B31:B32"/>
    <mergeCell ref="D31:D32"/>
    <mergeCell ref="F31:F32"/>
    <mergeCell ref="H31:H32"/>
    <mergeCell ref="J31:J32"/>
    <mergeCell ref="B14:B15"/>
    <mergeCell ref="D14:D15"/>
    <mergeCell ref="F14:F15"/>
    <mergeCell ref="H14:H15"/>
    <mergeCell ref="J14:J15"/>
    <mergeCell ref="B18:B19"/>
    <mergeCell ref="D18:D19"/>
    <mergeCell ref="F18:F19"/>
    <mergeCell ref="H18:H19"/>
    <mergeCell ref="J18:J19"/>
    <mergeCell ref="C1:I1"/>
    <mergeCell ref="B3:J3"/>
    <mergeCell ref="B4:J4"/>
    <mergeCell ref="B5:J5"/>
    <mergeCell ref="B11:B12"/>
    <mergeCell ref="D11:D12"/>
    <mergeCell ref="F11:F12"/>
    <mergeCell ref="H11:H12"/>
    <mergeCell ref="J11:J12"/>
  </mergeCells>
  <dataValidations count="4">
    <dataValidation type="decimal" operator="lessThanOrEqual" allowBlank="1" showInputMessage="1" showErrorMessage="1" sqref="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D65537:D65538 IZ65537:IZ65538 SV65537:SV65538 ACR65537:ACR65538 AMN65537:AMN65538 AWJ65537:AWJ65538 BGF65537:BGF65538 BQB65537:BQB65538 BZX65537:BZX65538 CJT65537:CJT65538 CTP65537:CTP65538 DDL65537:DDL65538 DNH65537:DNH65538 DXD65537:DXD65538 EGZ65537:EGZ65538 EQV65537:EQV65538 FAR65537:FAR65538 FKN65537:FKN65538 FUJ65537:FUJ65538 GEF65537:GEF65538 GOB65537:GOB65538 GXX65537:GXX65538 HHT65537:HHT65538 HRP65537:HRP65538 IBL65537:IBL65538 ILH65537:ILH65538 IVD65537:IVD65538 JEZ65537:JEZ65538 JOV65537:JOV65538 JYR65537:JYR65538 KIN65537:KIN65538 KSJ65537:KSJ65538 LCF65537:LCF65538 LMB65537:LMB65538 LVX65537:LVX65538 MFT65537:MFT65538 MPP65537:MPP65538 MZL65537:MZL65538 NJH65537:NJH65538 NTD65537:NTD65538 OCZ65537:OCZ65538 OMV65537:OMV65538 OWR65537:OWR65538 PGN65537:PGN65538 PQJ65537:PQJ65538 QAF65537:QAF65538 QKB65537:QKB65538 QTX65537:QTX65538 RDT65537:RDT65538 RNP65537:RNP65538 RXL65537:RXL65538 SHH65537:SHH65538 SRD65537:SRD65538 TAZ65537:TAZ65538 TKV65537:TKV65538 TUR65537:TUR65538 UEN65537:UEN65538 UOJ65537:UOJ65538 UYF65537:UYF65538 VIB65537:VIB65538 VRX65537:VRX65538 WBT65537:WBT65538 WLP65537:WLP65538 WVL65537:WVL65538 D131073:D131074 IZ131073:IZ131074 SV131073:SV131074 ACR131073:ACR131074 AMN131073:AMN131074 AWJ131073:AWJ131074 BGF131073:BGF131074 BQB131073:BQB131074 BZX131073:BZX131074 CJT131073:CJT131074 CTP131073:CTP131074 DDL131073:DDL131074 DNH131073:DNH131074 DXD131073:DXD131074 EGZ131073:EGZ131074 EQV131073:EQV131074 FAR131073:FAR131074 FKN131073:FKN131074 FUJ131073:FUJ131074 GEF131073:GEF131074 GOB131073:GOB131074 GXX131073:GXX131074 HHT131073:HHT131074 HRP131073:HRP131074 IBL131073:IBL131074 ILH131073:ILH131074 IVD131073:IVD131074 JEZ131073:JEZ131074 JOV131073:JOV131074 JYR131073:JYR131074 KIN131073:KIN131074 KSJ131073:KSJ131074 LCF131073:LCF131074 LMB131073:LMB131074 LVX131073:LVX131074 MFT131073:MFT131074 MPP131073:MPP131074 MZL131073:MZL131074 NJH131073:NJH131074 NTD131073:NTD131074 OCZ131073:OCZ131074 OMV131073:OMV131074 OWR131073:OWR131074 PGN131073:PGN131074 PQJ131073:PQJ131074 QAF131073:QAF131074 QKB131073:QKB131074 QTX131073:QTX131074 RDT131073:RDT131074 RNP131073:RNP131074 RXL131073:RXL131074 SHH131073:SHH131074 SRD131073:SRD131074 TAZ131073:TAZ131074 TKV131073:TKV131074 TUR131073:TUR131074 UEN131073:UEN131074 UOJ131073:UOJ131074 UYF131073:UYF131074 VIB131073:VIB131074 VRX131073:VRX131074 WBT131073:WBT131074 WLP131073:WLP131074 WVL131073:WVL131074 D196609:D196610 IZ196609:IZ196610 SV196609:SV196610 ACR196609:ACR196610 AMN196609:AMN196610 AWJ196609:AWJ196610 BGF196609:BGF196610 BQB196609:BQB196610 BZX196609:BZX196610 CJT196609:CJT196610 CTP196609:CTP196610 DDL196609:DDL196610 DNH196609:DNH196610 DXD196609:DXD196610 EGZ196609:EGZ196610 EQV196609:EQV196610 FAR196609:FAR196610 FKN196609:FKN196610 FUJ196609:FUJ196610 GEF196609:GEF196610 GOB196609:GOB196610 GXX196609:GXX196610 HHT196609:HHT196610 HRP196609:HRP196610 IBL196609:IBL196610 ILH196609:ILH196610 IVD196609:IVD196610 JEZ196609:JEZ196610 JOV196609:JOV196610 JYR196609:JYR196610 KIN196609:KIN196610 KSJ196609:KSJ196610 LCF196609:LCF196610 LMB196609:LMB196610 LVX196609:LVX196610 MFT196609:MFT196610 MPP196609:MPP196610 MZL196609:MZL196610 NJH196609:NJH196610 NTD196609:NTD196610 OCZ196609:OCZ196610 OMV196609:OMV196610 OWR196609:OWR196610 PGN196609:PGN196610 PQJ196609:PQJ196610 QAF196609:QAF196610 QKB196609:QKB196610 QTX196609:QTX196610 RDT196609:RDT196610 RNP196609:RNP196610 RXL196609:RXL196610 SHH196609:SHH196610 SRD196609:SRD196610 TAZ196609:TAZ196610 TKV196609:TKV196610 TUR196609:TUR196610 UEN196609:UEN196610 UOJ196609:UOJ196610 UYF196609:UYF196610 VIB196609:VIB196610 VRX196609:VRX196610 WBT196609:WBT196610 WLP196609:WLP196610 WVL196609:WVL196610 D262145:D262146 IZ262145:IZ262146 SV262145:SV262146 ACR262145:ACR262146 AMN262145:AMN262146 AWJ262145:AWJ262146 BGF262145:BGF262146 BQB262145:BQB262146 BZX262145:BZX262146 CJT262145:CJT262146 CTP262145:CTP262146 DDL262145:DDL262146 DNH262145:DNH262146 DXD262145:DXD262146 EGZ262145:EGZ262146 EQV262145:EQV262146 FAR262145:FAR262146 FKN262145:FKN262146 FUJ262145:FUJ262146 GEF262145:GEF262146 GOB262145:GOB262146 GXX262145:GXX262146 HHT262145:HHT262146 HRP262145:HRP262146 IBL262145:IBL262146 ILH262145:ILH262146 IVD262145:IVD262146 JEZ262145:JEZ262146 JOV262145:JOV262146 JYR262145:JYR262146 KIN262145:KIN262146 KSJ262145:KSJ262146 LCF262145:LCF262146 LMB262145:LMB262146 LVX262145:LVX262146 MFT262145:MFT262146 MPP262145:MPP262146 MZL262145:MZL262146 NJH262145:NJH262146 NTD262145:NTD262146 OCZ262145:OCZ262146 OMV262145:OMV262146 OWR262145:OWR262146 PGN262145:PGN262146 PQJ262145:PQJ262146 QAF262145:QAF262146 QKB262145:QKB262146 QTX262145:QTX262146 RDT262145:RDT262146 RNP262145:RNP262146 RXL262145:RXL262146 SHH262145:SHH262146 SRD262145:SRD262146 TAZ262145:TAZ262146 TKV262145:TKV262146 TUR262145:TUR262146 UEN262145:UEN262146 UOJ262145:UOJ262146 UYF262145:UYF262146 VIB262145:VIB262146 VRX262145:VRX262146 WBT262145:WBT262146 WLP262145:WLP262146 WVL262145:WVL262146 D327681:D327682 IZ327681:IZ327682 SV327681:SV327682 ACR327681:ACR327682 AMN327681:AMN327682 AWJ327681:AWJ327682 BGF327681:BGF327682 BQB327681:BQB327682 BZX327681:BZX327682 CJT327681:CJT327682 CTP327681:CTP327682 DDL327681:DDL327682 DNH327681:DNH327682 DXD327681:DXD327682 EGZ327681:EGZ327682 EQV327681:EQV327682 FAR327681:FAR327682 FKN327681:FKN327682 FUJ327681:FUJ327682 GEF327681:GEF327682 GOB327681:GOB327682 GXX327681:GXX327682 HHT327681:HHT327682 HRP327681:HRP327682 IBL327681:IBL327682 ILH327681:ILH327682 IVD327681:IVD327682 JEZ327681:JEZ327682 JOV327681:JOV327682 JYR327681:JYR327682 KIN327681:KIN327682 KSJ327681:KSJ327682 LCF327681:LCF327682 LMB327681:LMB327682 LVX327681:LVX327682 MFT327681:MFT327682 MPP327681:MPP327682 MZL327681:MZL327682 NJH327681:NJH327682 NTD327681:NTD327682 OCZ327681:OCZ327682 OMV327681:OMV327682 OWR327681:OWR327682 PGN327681:PGN327682 PQJ327681:PQJ327682 QAF327681:QAF327682 QKB327681:QKB327682 QTX327681:QTX327682 RDT327681:RDT327682 RNP327681:RNP327682 RXL327681:RXL327682 SHH327681:SHH327682 SRD327681:SRD327682 TAZ327681:TAZ327682 TKV327681:TKV327682 TUR327681:TUR327682 UEN327681:UEN327682 UOJ327681:UOJ327682 UYF327681:UYF327682 VIB327681:VIB327682 VRX327681:VRX327682 WBT327681:WBT327682 WLP327681:WLP327682 WVL327681:WVL327682 D393217:D393218 IZ393217:IZ393218 SV393217:SV393218 ACR393217:ACR393218 AMN393217:AMN393218 AWJ393217:AWJ393218 BGF393217:BGF393218 BQB393217:BQB393218 BZX393217:BZX393218 CJT393217:CJT393218 CTP393217:CTP393218 DDL393217:DDL393218 DNH393217:DNH393218 DXD393217:DXD393218 EGZ393217:EGZ393218 EQV393217:EQV393218 FAR393217:FAR393218 FKN393217:FKN393218 FUJ393217:FUJ393218 GEF393217:GEF393218 GOB393217:GOB393218 GXX393217:GXX393218 HHT393217:HHT393218 HRP393217:HRP393218 IBL393217:IBL393218 ILH393217:ILH393218 IVD393217:IVD393218 JEZ393217:JEZ393218 JOV393217:JOV393218 JYR393217:JYR393218 KIN393217:KIN393218 KSJ393217:KSJ393218 LCF393217:LCF393218 LMB393217:LMB393218 LVX393217:LVX393218 MFT393217:MFT393218 MPP393217:MPP393218 MZL393217:MZL393218 NJH393217:NJH393218 NTD393217:NTD393218 OCZ393217:OCZ393218 OMV393217:OMV393218 OWR393217:OWR393218 PGN393217:PGN393218 PQJ393217:PQJ393218 QAF393217:QAF393218 QKB393217:QKB393218 QTX393217:QTX393218 RDT393217:RDT393218 RNP393217:RNP393218 RXL393217:RXL393218 SHH393217:SHH393218 SRD393217:SRD393218 TAZ393217:TAZ393218 TKV393217:TKV393218 TUR393217:TUR393218 UEN393217:UEN393218 UOJ393217:UOJ393218 UYF393217:UYF393218 VIB393217:VIB393218 VRX393217:VRX393218 WBT393217:WBT393218 WLP393217:WLP393218 WVL393217:WVL393218 D458753:D458754 IZ458753:IZ458754 SV458753:SV458754 ACR458753:ACR458754 AMN458753:AMN458754 AWJ458753:AWJ458754 BGF458753:BGF458754 BQB458753:BQB458754 BZX458753:BZX458754 CJT458753:CJT458754 CTP458753:CTP458754 DDL458753:DDL458754 DNH458753:DNH458754 DXD458753:DXD458754 EGZ458753:EGZ458754 EQV458753:EQV458754 FAR458753:FAR458754 FKN458753:FKN458754 FUJ458753:FUJ458754 GEF458753:GEF458754 GOB458753:GOB458754 GXX458753:GXX458754 HHT458753:HHT458754 HRP458753:HRP458754 IBL458753:IBL458754 ILH458753:ILH458754 IVD458753:IVD458754 JEZ458753:JEZ458754 JOV458753:JOV458754 JYR458753:JYR458754 KIN458753:KIN458754 KSJ458753:KSJ458754 LCF458753:LCF458754 LMB458753:LMB458754 LVX458753:LVX458754 MFT458753:MFT458754 MPP458753:MPP458754 MZL458753:MZL458754 NJH458753:NJH458754 NTD458753:NTD458754 OCZ458753:OCZ458754 OMV458753:OMV458754 OWR458753:OWR458754 PGN458753:PGN458754 PQJ458753:PQJ458754 QAF458753:QAF458754 QKB458753:QKB458754 QTX458753:QTX458754 RDT458753:RDT458754 RNP458753:RNP458754 RXL458753:RXL458754 SHH458753:SHH458754 SRD458753:SRD458754 TAZ458753:TAZ458754 TKV458753:TKV458754 TUR458753:TUR458754 UEN458753:UEN458754 UOJ458753:UOJ458754 UYF458753:UYF458754 VIB458753:VIB458754 VRX458753:VRX458754 WBT458753:WBT458754 WLP458753:WLP458754 WVL458753:WVL458754 D524289:D524290 IZ524289:IZ524290 SV524289:SV524290 ACR524289:ACR524290 AMN524289:AMN524290 AWJ524289:AWJ524290 BGF524289:BGF524290 BQB524289:BQB524290 BZX524289:BZX524290 CJT524289:CJT524290 CTP524289:CTP524290 DDL524289:DDL524290 DNH524289:DNH524290 DXD524289:DXD524290 EGZ524289:EGZ524290 EQV524289:EQV524290 FAR524289:FAR524290 FKN524289:FKN524290 FUJ524289:FUJ524290 GEF524289:GEF524290 GOB524289:GOB524290 GXX524289:GXX524290 HHT524289:HHT524290 HRP524289:HRP524290 IBL524289:IBL524290 ILH524289:ILH524290 IVD524289:IVD524290 JEZ524289:JEZ524290 JOV524289:JOV524290 JYR524289:JYR524290 KIN524289:KIN524290 KSJ524289:KSJ524290 LCF524289:LCF524290 LMB524289:LMB524290 LVX524289:LVX524290 MFT524289:MFT524290 MPP524289:MPP524290 MZL524289:MZL524290 NJH524289:NJH524290 NTD524289:NTD524290 OCZ524289:OCZ524290 OMV524289:OMV524290 OWR524289:OWR524290 PGN524289:PGN524290 PQJ524289:PQJ524290 QAF524289:QAF524290 QKB524289:QKB524290 QTX524289:QTX524290 RDT524289:RDT524290 RNP524289:RNP524290 RXL524289:RXL524290 SHH524289:SHH524290 SRD524289:SRD524290 TAZ524289:TAZ524290 TKV524289:TKV524290 TUR524289:TUR524290 UEN524289:UEN524290 UOJ524289:UOJ524290 UYF524289:UYF524290 VIB524289:VIB524290 VRX524289:VRX524290 WBT524289:WBT524290 WLP524289:WLP524290 WVL524289:WVL524290 D589825:D589826 IZ589825:IZ589826 SV589825:SV589826 ACR589825:ACR589826 AMN589825:AMN589826 AWJ589825:AWJ589826 BGF589825:BGF589826 BQB589825:BQB589826 BZX589825:BZX589826 CJT589825:CJT589826 CTP589825:CTP589826 DDL589825:DDL589826 DNH589825:DNH589826 DXD589825:DXD589826 EGZ589825:EGZ589826 EQV589825:EQV589826 FAR589825:FAR589826 FKN589825:FKN589826 FUJ589825:FUJ589826 GEF589825:GEF589826 GOB589825:GOB589826 GXX589825:GXX589826 HHT589825:HHT589826 HRP589825:HRP589826 IBL589825:IBL589826 ILH589825:ILH589826 IVD589825:IVD589826 JEZ589825:JEZ589826 JOV589825:JOV589826 JYR589825:JYR589826 KIN589825:KIN589826 KSJ589825:KSJ589826 LCF589825:LCF589826 LMB589825:LMB589826 LVX589825:LVX589826 MFT589825:MFT589826 MPP589825:MPP589826 MZL589825:MZL589826 NJH589825:NJH589826 NTD589825:NTD589826 OCZ589825:OCZ589826 OMV589825:OMV589826 OWR589825:OWR589826 PGN589825:PGN589826 PQJ589825:PQJ589826 QAF589825:QAF589826 QKB589825:QKB589826 QTX589825:QTX589826 RDT589825:RDT589826 RNP589825:RNP589826 RXL589825:RXL589826 SHH589825:SHH589826 SRD589825:SRD589826 TAZ589825:TAZ589826 TKV589825:TKV589826 TUR589825:TUR589826 UEN589825:UEN589826 UOJ589825:UOJ589826 UYF589825:UYF589826 VIB589825:VIB589826 VRX589825:VRX589826 WBT589825:WBT589826 WLP589825:WLP589826 WVL589825:WVL589826 D655361:D655362 IZ655361:IZ655362 SV655361:SV655362 ACR655361:ACR655362 AMN655361:AMN655362 AWJ655361:AWJ655362 BGF655361:BGF655362 BQB655361:BQB655362 BZX655361:BZX655362 CJT655361:CJT655362 CTP655361:CTP655362 DDL655361:DDL655362 DNH655361:DNH655362 DXD655361:DXD655362 EGZ655361:EGZ655362 EQV655361:EQV655362 FAR655361:FAR655362 FKN655361:FKN655362 FUJ655361:FUJ655362 GEF655361:GEF655362 GOB655361:GOB655362 GXX655361:GXX655362 HHT655361:HHT655362 HRP655361:HRP655362 IBL655361:IBL655362 ILH655361:ILH655362 IVD655361:IVD655362 JEZ655361:JEZ655362 JOV655361:JOV655362 JYR655361:JYR655362 KIN655361:KIN655362 KSJ655361:KSJ655362 LCF655361:LCF655362 LMB655361:LMB655362 LVX655361:LVX655362 MFT655361:MFT655362 MPP655361:MPP655362 MZL655361:MZL655362 NJH655361:NJH655362 NTD655361:NTD655362 OCZ655361:OCZ655362 OMV655361:OMV655362 OWR655361:OWR655362 PGN655361:PGN655362 PQJ655361:PQJ655362 QAF655361:QAF655362 QKB655361:QKB655362 QTX655361:QTX655362 RDT655361:RDT655362 RNP655361:RNP655362 RXL655361:RXL655362 SHH655361:SHH655362 SRD655361:SRD655362 TAZ655361:TAZ655362 TKV655361:TKV655362 TUR655361:TUR655362 UEN655361:UEN655362 UOJ655361:UOJ655362 UYF655361:UYF655362 VIB655361:VIB655362 VRX655361:VRX655362 WBT655361:WBT655362 WLP655361:WLP655362 WVL655361:WVL655362 D720897:D720898 IZ720897:IZ720898 SV720897:SV720898 ACR720897:ACR720898 AMN720897:AMN720898 AWJ720897:AWJ720898 BGF720897:BGF720898 BQB720897:BQB720898 BZX720897:BZX720898 CJT720897:CJT720898 CTP720897:CTP720898 DDL720897:DDL720898 DNH720897:DNH720898 DXD720897:DXD720898 EGZ720897:EGZ720898 EQV720897:EQV720898 FAR720897:FAR720898 FKN720897:FKN720898 FUJ720897:FUJ720898 GEF720897:GEF720898 GOB720897:GOB720898 GXX720897:GXX720898 HHT720897:HHT720898 HRP720897:HRP720898 IBL720897:IBL720898 ILH720897:ILH720898 IVD720897:IVD720898 JEZ720897:JEZ720898 JOV720897:JOV720898 JYR720897:JYR720898 KIN720897:KIN720898 KSJ720897:KSJ720898 LCF720897:LCF720898 LMB720897:LMB720898 LVX720897:LVX720898 MFT720897:MFT720898 MPP720897:MPP720898 MZL720897:MZL720898 NJH720897:NJH720898 NTD720897:NTD720898 OCZ720897:OCZ720898 OMV720897:OMV720898 OWR720897:OWR720898 PGN720897:PGN720898 PQJ720897:PQJ720898 QAF720897:QAF720898 QKB720897:QKB720898 QTX720897:QTX720898 RDT720897:RDT720898 RNP720897:RNP720898 RXL720897:RXL720898 SHH720897:SHH720898 SRD720897:SRD720898 TAZ720897:TAZ720898 TKV720897:TKV720898 TUR720897:TUR720898 UEN720897:UEN720898 UOJ720897:UOJ720898 UYF720897:UYF720898 VIB720897:VIB720898 VRX720897:VRX720898 WBT720897:WBT720898 WLP720897:WLP720898 WVL720897:WVL720898 D786433:D786434 IZ786433:IZ786434 SV786433:SV786434 ACR786433:ACR786434 AMN786433:AMN786434 AWJ786433:AWJ786434 BGF786433:BGF786434 BQB786433:BQB786434 BZX786433:BZX786434 CJT786433:CJT786434 CTP786433:CTP786434 DDL786433:DDL786434 DNH786433:DNH786434 DXD786433:DXD786434 EGZ786433:EGZ786434 EQV786433:EQV786434 FAR786433:FAR786434 FKN786433:FKN786434 FUJ786433:FUJ786434 GEF786433:GEF786434 GOB786433:GOB786434 GXX786433:GXX786434 HHT786433:HHT786434 HRP786433:HRP786434 IBL786433:IBL786434 ILH786433:ILH786434 IVD786433:IVD786434 JEZ786433:JEZ786434 JOV786433:JOV786434 JYR786433:JYR786434 KIN786433:KIN786434 KSJ786433:KSJ786434 LCF786433:LCF786434 LMB786433:LMB786434 LVX786433:LVX786434 MFT786433:MFT786434 MPP786433:MPP786434 MZL786433:MZL786434 NJH786433:NJH786434 NTD786433:NTD786434 OCZ786433:OCZ786434 OMV786433:OMV786434 OWR786433:OWR786434 PGN786433:PGN786434 PQJ786433:PQJ786434 QAF786433:QAF786434 QKB786433:QKB786434 QTX786433:QTX786434 RDT786433:RDT786434 RNP786433:RNP786434 RXL786433:RXL786434 SHH786433:SHH786434 SRD786433:SRD786434 TAZ786433:TAZ786434 TKV786433:TKV786434 TUR786433:TUR786434 UEN786433:UEN786434 UOJ786433:UOJ786434 UYF786433:UYF786434 VIB786433:VIB786434 VRX786433:VRX786434 WBT786433:WBT786434 WLP786433:WLP786434 WVL786433:WVL786434 D851969:D851970 IZ851969:IZ851970 SV851969:SV851970 ACR851969:ACR851970 AMN851969:AMN851970 AWJ851969:AWJ851970 BGF851969:BGF851970 BQB851969:BQB851970 BZX851969:BZX851970 CJT851969:CJT851970 CTP851969:CTP851970 DDL851969:DDL851970 DNH851969:DNH851970 DXD851969:DXD851970 EGZ851969:EGZ851970 EQV851969:EQV851970 FAR851969:FAR851970 FKN851969:FKN851970 FUJ851969:FUJ851970 GEF851969:GEF851970 GOB851969:GOB851970 GXX851969:GXX851970 HHT851969:HHT851970 HRP851969:HRP851970 IBL851969:IBL851970 ILH851969:ILH851970 IVD851969:IVD851970 JEZ851969:JEZ851970 JOV851969:JOV851970 JYR851969:JYR851970 KIN851969:KIN851970 KSJ851969:KSJ851970 LCF851969:LCF851970 LMB851969:LMB851970 LVX851969:LVX851970 MFT851969:MFT851970 MPP851969:MPP851970 MZL851969:MZL851970 NJH851969:NJH851970 NTD851969:NTD851970 OCZ851969:OCZ851970 OMV851969:OMV851970 OWR851969:OWR851970 PGN851969:PGN851970 PQJ851969:PQJ851970 QAF851969:QAF851970 QKB851969:QKB851970 QTX851969:QTX851970 RDT851969:RDT851970 RNP851969:RNP851970 RXL851969:RXL851970 SHH851969:SHH851970 SRD851969:SRD851970 TAZ851969:TAZ851970 TKV851969:TKV851970 TUR851969:TUR851970 UEN851969:UEN851970 UOJ851969:UOJ851970 UYF851969:UYF851970 VIB851969:VIB851970 VRX851969:VRX851970 WBT851969:WBT851970 WLP851969:WLP851970 WVL851969:WVL851970 D917505:D917506 IZ917505:IZ917506 SV917505:SV917506 ACR917505:ACR917506 AMN917505:AMN917506 AWJ917505:AWJ917506 BGF917505:BGF917506 BQB917505:BQB917506 BZX917505:BZX917506 CJT917505:CJT917506 CTP917505:CTP917506 DDL917505:DDL917506 DNH917505:DNH917506 DXD917505:DXD917506 EGZ917505:EGZ917506 EQV917505:EQV917506 FAR917505:FAR917506 FKN917505:FKN917506 FUJ917505:FUJ917506 GEF917505:GEF917506 GOB917505:GOB917506 GXX917505:GXX917506 HHT917505:HHT917506 HRP917505:HRP917506 IBL917505:IBL917506 ILH917505:ILH917506 IVD917505:IVD917506 JEZ917505:JEZ917506 JOV917505:JOV917506 JYR917505:JYR917506 KIN917505:KIN917506 KSJ917505:KSJ917506 LCF917505:LCF917506 LMB917505:LMB917506 LVX917505:LVX917506 MFT917505:MFT917506 MPP917505:MPP917506 MZL917505:MZL917506 NJH917505:NJH917506 NTD917505:NTD917506 OCZ917505:OCZ917506 OMV917505:OMV917506 OWR917505:OWR917506 PGN917505:PGN917506 PQJ917505:PQJ917506 QAF917505:QAF917506 QKB917505:QKB917506 QTX917505:QTX917506 RDT917505:RDT917506 RNP917505:RNP917506 RXL917505:RXL917506 SHH917505:SHH917506 SRD917505:SRD917506 TAZ917505:TAZ917506 TKV917505:TKV917506 TUR917505:TUR917506 UEN917505:UEN917506 UOJ917505:UOJ917506 UYF917505:UYF917506 VIB917505:VIB917506 VRX917505:VRX917506 WBT917505:WBT917506 WLP917505:WLP917506 WVL917505:WVL917506 D983041:D983042 IZ983041:IZ983042 SV983041:SV983042 ACR983041:ACR983042 AMN983041:AMN983042 AWJ983041:AWJ983042 BGF983041:BGF983042 BQB983041:BQB983042 BZX983041:BZX983042 CJT983041:CJT983042 CTP983041:CTP983042 DDL983041:DDL983042 DNH983041:DNH983042 DXD983041:DXD983042 EGZ983041:EGZ983042 EQV983041:EQV983042 FAR983041:FAR983042 FKN983041:FKN983042 FUJ983041:FUJ983042 GEF983041:GEF983042 GOB983041:GOB983042 GXX983041:GXX983042 HHT983041:HHT983042 HRP983041:HRP983042 IBL983041:IBL983042 ILH983041:ILH983042 IVD983041:IVD983042 JEZ983041:JEZ983042 JOV983041:JOV983042 JYR983041:JYR983042 KIN983041:KIN983042 KSJ983041:KSJ983042 LCF983041:LCF983042 LMB983041:LMB983042 LVX983041:LVX983042 MFT983041:MFT983042 MPP983041:MPP983042 MZL983041:MZL983042 NJH983041:NJH983042 NTD983041:NTD983042 OCZ983041:OCZ983042 OMV983041:OMV983042 OWR983041:OWR983042 PGN983041:PGN983042 PQJ983041:PQJ983042 QAF983041:QAF983042 QKB983041:QKB983042 QTX983041:QTX983042 RDT983041:RDT983042 RNP983041:RNP983042 RXL983041:RXL983042 SHH983041:SHH983042 SRD983041:SRD983042 TAZ983041:TAZ983042 TKV983041:TKV983042 TUR983041:TUR983042 UEN983041:UEN983042 UOJ983041:UOJ983042 UYF983041:UYF983042 VIB983041:VIB983042 VRX983041:VRX983042 WBT983041:WBT983042 WLP983041:WLP983042 WVL983041:WVL983042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35 JD65535 SZ65535 ACV65535 AMR65535 AWN65535 BGJ65535 BQF65535 CAB65535 CJX65535 CTT65535 DDP65535 DNL65535 DXH65535 EHD65535 EQZ65535 FAV65535 FKR65535 FUN65535 GEJ65535 GOF65535 GYB65535 HHX65535 HRT65535 IBP65535 ILL65535 IVH65535 JFD65535 JOZ65535 JYV65535 KIR65535 KSN65535 LCJ65535 LMF65535 LWB65535 MFX65535 MPT65535 MZP65535 NJL65535 NTH65535 ODD65535 OMZ65535 OWV65535 PGR65535 PQN65535 QAJ65535 QKF65535 QUB65535 RDX65535 RNT65535 RXP65535 SHL65535 SRH65535 TBD65535 TKZ65535 TUV65535 UER65535 UON65535 UYJ65535 VIF65535 VSB65535 WBX65535 WLT65535 WVP65535 H131071 JD131071 SZ131071 ACV131071 AMR131071 AWN131071 BGJ131071 BQF131071 CAB131071 CJX131071 CTT131071 DDP131071 DNL131071 DXH131071 EHD131071 EQZ131071 FAV131071 FKR131071 FUN131071 GEJ131071 GOF131071 GYB131071 HHX131071 HRT131071 IBP131071 ILL131071 IVH131071 JFD131071 JOZ131071 JYV131071 KIR131071 KSN131071 LCJ131071 LMF131071 LWB131071 MFX131071 MPT131071 MZP131071 NJL131071 NTH131071 ODD131071 OMZ131071 OWV131071 PGR131071 PQN131071 QAJ131071 QKF131071 QUB131071 RDX131071 RNT131071 RXP131071 SHL131071 SRH131071 TBD131071 TKZ131071 TUV131071 UER131071 UON131071 UYJ131071 VIF131071 VSB131071 WBX131071 WLT131071 WVP131071 H196607 JD196607 SZ196607 ACV196607 AMR196607 AWN196607 BGJ196607 BQF196607 CAB196607 CJX196607 CTT196607 DDP196607 DNL196607 DXH196607 EHD196607 EQZ196607 FAV196607 FKR196607 FUN196607 GEJ196607 GOF196607 GYB196607 HHX196607 HRT196607 IBP196607 ILL196607 IVH196607 JFD196607 JOZ196607 JYV196607 KIR196607 KSN196607 LCJ196607 LMF196607 LWB196607 MFX196607 MPT196607 MZP196607 NJL196607 NTH196607 ODD196607 OMZ196607 OWV196607 PGR196607 PQN196607 QAJ196607 QKF196607 QUB196607 RDX196607 RNT196607 RXP196607 SHL196607 SRH196607 TBD196607 TKZ196607 TUV196607 UER196607 UON196607 UYJ196607 VIF196607 VSB196607 WBX196607 WLT196607 WVP196607 H262143 JD262143 SZ262143 ACV262143 AMR262143 AWN262143 BGJ262143 BQF262143 CAB262143 CJX262143 CTT262143 DDP262143 DNL262143 DXH262143 EHD262143 EQZ262143 FAV262143 FKR262143 FUN262143 GEJ262143 GOF262143 GYB262143 HHX262143 HRT262143 IBP262143 ILL262143 IVH262143 JFD262143 JOZ262143 JYV262143 KIR262143 KSN262143 LCJ262143 LMF262143 LWB262143 MFX262143 MPT262143 MZP262143 NJL262143 NTH262143 ODD262143 OMZ262143 OWV262143 PGR262143 PQN262143 QAJ262143 QKF262143 QUB262143 RDX262143 RNT262143 RXP262143 SHL262143 SRH262143 TBD262143 TKZ262143 TUV262143 UER262143 UON262143 UYJ262143 VIF262143 VSB262143 WBX262143 WLT262143 WVP262143 H327679 JD327679 SZ327679 ACV327679 AMR327679 AWN327679 BGJ327679 BQF327679 CAB327679 CJX327679 CTT327679 DDP327679 DNL327679 DXH327679 EHD327679 EQZ327679 FAV327679 FKR327679 FUN327679 GEJ327679 GOF327679 GYB327679 HHX327679 HRT327679 IBP327679 ILL327679 IVH327679 JFD327679 JOZ327679 JYV327679 KIR327679 KSN327679 LCJ327679 LMF327679 LWB327679 MFX327679 MPT327679 MZP327679 NJL327679 NTH327679 ODD327679 OMZ327679 OWV327679 PGR327679 PQN327679 QAJ327679 QKF327679 QUB327679 RDX327679 RNT327679 RXP327679 SHL327679 SRH327679 TBD327679 TKZ327679 TUV327679 UER327679 UON327679 UYJ327679 VIF327679 VSB327679 WBX327679 WLT327679 WVP327679 H393215 JD393215 SZ393215 ACV393215 AMR393215 AWN393215 BGJ393215 BQF393215 CAB393215 CJX393215 CTT393215 DDP393215 DNL393215 DXH393215 EHD393215 EQZ393215 FAV393215 FKR393215 FUN393215 GEJ393215 GOF393215 GYB393215 HHX393215 HRT393215 IBP393215 ILL393215 IVH393215 JFD393215 JOZ393215 JYV393215 KIR393215 KSN393215 LCJ393215 LMF393215 LWB393215 MFX393215 MPT393215 MZP393215 NJL393215 NTH393215 ODD393215 OMZ393215 OWV393215 PGR393215 PQN393215 QAJ393215 QKF393215 QUB393215 RDX393215 RNT393215 RXP393215 SHL393215 SRH393215 TBD393215 TKZ393215 TUV393215 UER393215 UON393215 UYJ393215 VIF393215 VSB393215 WBX393215 WLT393215 WVP393215 H458751 JD458751 SZ458751 ACV458751 AMR458751 AWN458751 BGJ458751 BQF458751 CAB458751 CJX458751 CTT458751 DDP458751 DNL458751 DXH458751 EHD458751 EQZ458751 FAV458751 FKR458751 FUN458751 GEJ458751 GOF458751 GYB458751 HHX458751 HRT458751 IBP458751 ILL458751 IVH458751 JFD458751 JOZ458751 JYV458751 KIR458751 KSN458751 LCJ458751 LMF458751 LWB458751 MFX458751 MPT458751 MZP458751 NJL458751 NTH458751 ODD458751 OMZ458751 OWV458751 PGR458751 PQN458751 QAJ458751 QKF458751 QUB458751 RDX458751 RNT458751 RXP458751 SHL458751 SRH458751 TBD458751 TKZ458751 TUV458751 UER458751 UON458751 UYJ458751 VIF458751 VSB458751 WBX458751 WLT458751 WVP458751 H524287 JD524287 SZ524287 ACV524287 AMR524287 AWN524287 BGJ524287 BQF524287 CAB524287 CJX524287 CTT524287 DDP524287 DNL524287 DXH524287 EHD524287 EQZ524287 FAV524287 FKR524287 FUN524287 GEJ524287 GOF524287 GYB524287 HHX524287 HRT524287 IBP524287 ILL524287 IVH524287 JFD524287 JOZ524287 JYV524287 KIR524287 KSN524287 LCJ524287 LMF524287 LWB524287 MFX524287 MPT524287 MZP524287 NJL524287 NTH524287 ODD524287 OMZ524287 OWV524287 PGR524287 PQN524287 QAJ524287 QKF524287 QUB524287 RDX524287 RNT524287 RXP524287 SHL524287 SRH524287 TBD524287 TKZ524287 TUV524287 UER524287 UON524287 UYJ524287 VIF524287 VSB524287 WBX524287 WLT524287 WVP524287 H589823 JD589823 SZ589823 ACV589823 AMR589823 AWN589823 BGJ589823 BQF589823 CAB589823 CJX589823 CTT589823 DDP589823 DNL589823 DXH589823 EHD589823 EQZ589823 FAV589823 FKR589823 FUN589823 GEJ589823 GOF589823 GYB589823 HHX589823 HRT589823 IBP589823 ILL589823 IVH589823 JFD589823 JOZ589823 JYV589823 KIR589823 KSN589823 LCJ589823 LMF589823 LWB589823 MFX589823 MPT589823 MZP589823 NJL589823 NTH589823 ODD589823 OMZ589823 OWV589823 PGR589823 PQN589823 QAJ589823 QKF589823 QUB589823 RDX589823 RNT589823 RXP589823 SHL589823 SRH589823 TBD589823 TKZ589823 TUV589823 UER589823 UON589823 UYJ589823 VIF589823 VSB589823 WBX589823 WLT589823 WVP589823 H655359 JD655359 SZ655359 ACV655359 AMR655359 AWN655359 BGJ655359 BQF655359 CAB655359 CJX655359 CTT655359 DDP655359 DNL655359 DXH655359 EHD655359 EQZ655359 FAV655359 FKR655359 FUN655359 GEJ655359 GOF655359 GYB655359 HHX655359 HRT655359 IBP655359 ILL655359 IVH655359 JFD655359 JOZ655359 JYV655359 KIR655359 KSN655359 LCJ655359 LMF655359 LWB655359 MFX655359 MPT655359 MZP655359 NJL655359 NTH655359 ODD655359 OMZ655359 OWV655359 PGR655359 PQN655359 QAJ655359 QKF655359 QUB655359 RDX655359 RNT655359 RXP655359 SHL655359 SRH655359 TBD655359 TKZ655359 TUV655359 UER655359 UON655359 UYJ655359 VIF655359 VSB655359 WBX655359 WLT655359 WVP655359 H720895 JD720895 SZ720895 ACV720895 AMR720895 AWN720895 BGJ720895 BQF720895 CAB720895 CJX720895 CTT720895 DDP720895 DNL720895 DXH720895 EHD720895 EQZ720895 FAV720895 FKR720895 FUN720895 GEJ720895 GOF720895 GYB720895 HHX720895 HRT720895 IBP720895 ILL720895 IVH720895 JFD720895 JOZ720895 JYV720895 KIR720895 KSN720895 LCJ720895 LMF720895 LWB720895 MFX720895 MPT720895 MZP720895 NJL720895 NTH720895 ODD720895 OMZ720895 OWV720895 PGR720895 PQN720895 QAJ720895 QKF720895 QUB720895 RDX720895 RNT720895 RXP720895 SHL720895 SRH720895 TBD720895 TKZ720895 TUV720895 UER720895 UON720895 UYJ720895 VIF720895 VSB720895 WBX720895 WLT720895 WVP720895 H786431 JD786431 SZ786431 ACV786431 AMR786431 AWN786431 BGJ786431 BQF786431 CAB786431 CJX786431 CTT786431 DDP786431 DNL786431 DXH786431 EHD786431 EQZ786431 FAV786431 FKR786431 FUN786431 GEJ786431 GOF786431 GYB786431 HHX786431 HRT786431 IBP786431 ILL786431 IVH786431 JFD786431 JOZ786431 JYV786431 KIR786431 KSN786431 LCJ786431 LMF786431 LWB786431 MFX786431 MPT786431 MZP786431 NJL786431 NTH786431 ODD786431 OMZ786431 OWV786431 PGR786431 PQN786431 QAJ786431 QKF786431 QUB786431 RDX786431 RNT786431 RXP786431 SHL786431 SRH786431 TBD786431 TKZ786431 TUV786431 UER786431 UON786431 UYJ786431 VIF786431 VSB786431 WBX786431 WLT786431 WVP786431 H851967 JD851967 SZ851967 ACV851967 AMR851967 AWN851967 BGJ851967 BQF851967 CAB851967 CJX851967 CTT851967 DDP851967 DNL851967 DXH851967 EHD851967 EQZ851967 FAV851967 FKR851967 FUN851967 GEJ851967 GOF851967 GYB851967 HHX851967 HRT851967 IBP851967 ILL851967 IVH851967 JFD851967 JOZ851967 JYV851967 KIR851967 KSN851967 LCJ851967 LMF851967 LWB851967 MFX851967 MPT851967 MZP851967 NJL851967 NTH851967 ODD851967 OMZ851967 OWV851967 PGR851967 PQN851967 QAJ851967 QKF851967 QUB851967 RDX851967 RNT851967 RXP851967 SHL851967 SRH851967 TBD851967 TKZ851967 TUV851967 UER851967 UON851967 UYJ851967 VIF851967 VSB851967 WBX851967 WLT851967 WVP851967 H917503 JD917503 SZ917503 ACV917503 AMR917503 AWN917503 BGJ917503 BQF917503 CAB917503 CJX917503 CTT917503 DDP917503 DNL917503 DXH917503 EHD917503 EQZ917503 FAV917503 FKR917503 FUN917503 GEJ917503 GOF917503 GYB917503 HHX917503 HRT917503 IBP917503 ILL917503 IVH917503 JFD917503 JOZ917503 JYV917503 KIR917503 KSN917503 LCJ917503 LMF917503 LWB917503 MFX917503 MPT917503 MZP917503 NJL917503 NTH917503 ODD917503 OMZ917503 OWV917503 PGR917503 PQN917503 QAJ917503 QKF917503 QUB917503 RDX917503 RNT917503 RXP917503 SHL917503 SRH917503 TBD917503 TKZ917503 TUV917503 UER917503 UON917503 UYJ917503 VIF917503 VSB917503 WBX917503 WLT917503 WVP917503 H983039 JD983039 SZ983039 ACV983039 AMR983039 AWN983039 BGJ983039 BQF983039 CAB983039 CJX983039 CTT983039 DDP983039 DNL983039 DXH983039 EHD983039 EQZ983039 FAV983039 FKR983039 FUN983039 GEJ983039 GOF983039 GYB983039 HHX983039 HRT983039 IBP983039 ILL983039 IVH983039 JFD983039 JOZ983039 JYV983039 KIR983039 KSN983039 LCJ983039 LMF983039 LWB983039 MFX983039 MPT983039 MZP983039 NJL983039 NTH983039 ODD983039 OMZ983039 OWV983039 PGR983039 PQN983039 QAJ983039 QKF983039 QUB983039 RDX983039 RNT983039 RXP983039 SHL983039 SRH983039 TBD983039 TKZ983039 TUV983039 UER983039 UON983039 UYJ983039 VIF983039 VSB983039 WBX983039 WLT983039 WVP983039" xr:uid="{CC8AEBEF-534E-4EEF-BC09-4FDA29685321}">
      <formula1>1</formula1>
    </dataValidation>
    <dataValidation type="decimal" operator="greaterThanOrEqual" allowBlank="1" showInputMessage="1" showErrorMessage="1" sqref="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3D5EADD7-603C-4E69-96A5-F03B840E51F6}">
      <formula1>0</formula1>
    </dataValidation>
    <dataValidation type="decimal" operator="greaterThan"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B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B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B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B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B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B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B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B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B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B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B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B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B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B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28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B131064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B196600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B262136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B327672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B393208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B458744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B524280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B589816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B655352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B720888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B786424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B851960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B917496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B983032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xr:uid="{098FAEC2-BD1E-4477-BD03-D41812EEF2BA}">
      <formula1>0</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21 JC65521 SY65521 ACU65521 AMQ65521 AWM65521 BGI65521 BQE65521 CAA65521 CJW65521 CTS65521 DDO65521 DNK65521 DXG65521 EHC65521 EQY65521 FAU65521 FKQ65521 FUM65521 GEI65521 GOE65521 GYA65521 HHW65521 HRS65521 IBO65521 ILK65521 IVG65521 JFC65521 JOY65521 JYU65521 KIQ65521 KSM65521 LCI65521 LME65521 LWA65521 MFW65521 MPS65521 MZO65521 NJK65521 NTG65521 ODC65521 OMY65521 OWU65521 PGQ65521 PQM65521 QAI65521 QKE65521 QUA65521 RDW65521 RNS65521 RXO65521 SHK65521 SRG65521 TBC65521 TKY65521 TUU65521 UEQ65521 UOM65521 UYI65521 VIE65521 VSA65521 WBW65521 WLS65521 WVO65521 G131057 JC131057 SY131057 ACU131057 AMQ131057 AWM131057 BGI131057 BQE131057 CAA131057 CJW131057 CTS131057 DDO131057 DNK131057 DXG131057 EHC131057 EQY131057 FAU131057 FKQ131057 FUM131057 GEI131057 GOE131057 GYA131057 HHW131057 HRS131057 IBO131057 ILK131057 IVG131057 JFC131057 JOY131057 JYU131057 KIQ131057 KSM131057 LCI131057 LME131057 LWA131057 MFW131057 MPS131057 MZO131057 NJK131057 NTG131057 ODC131057 OMY131057 OWU131057 PGQ131057 PQM131057 QAI131057 QKE131057 QUA131057 RDW131057 RNS131057 RXO131057 SHK131057 SRG131057 TBC131057 TKY131057 TUU131057 UEQ131057 UOM131057 UYI131057 VIE131057 VSA131057 WBW131057 WLS131057 WVO131057 G196593 JC196593 SY196593 ACU196593 AMQ196593 AWM196593 BGI196593 BQE196593 CAA196593 CJW196593 CTS196593 DDO196593 DNK196593 DXG196593 EHC196593 EQY196593 FAU196593 FKQ196593 FUM196593 GEI196593 GOE196593 GYA196593 HHW196593 HRS196593 IBO196593 ILK196593 IVG196593 JFC196593 JOY196593 JYU196593 KIQ196593 KSM196593 LCI196593 LME196593 LWA196593 MFW196593 MPS196593 MZO196593 NJK196593 NTG196593 ODC196593 OMY196593 OWU196593 PGQ196593 PQM196593 QAI196593 QKE196593 QUA196593 RDW196593 RNS196593 RXO196593 SHK196593 SRG196593 TBC196593 TKY196593 TUU196593 UEQ196593 UOM196593 UYI196593 VIE196593 VSA196593 WBW196593 WLS196593 WVO196593 G262129 JC262129 SY262129 ACU262129 AMQ262129 AWM262129 BGI262129 BQE262129 CAA262129 CJW262129 CTS262129 DDO262129 DNK262129 DXG262129 EHC262129 EQY262129 FAU262129 FKQ262129 FUM262129 GEI262129 GOE262129 GYA262129 HHW262129 HRS262129 IBO262129 ILK262129 IVG262129 JFC262129 JOY262129 JYU262129 KIQ262129 KSM262129 LCI262129 LME262129 LWA262129 MFW262129 MPS262129 MZO262129 NJK262129 NTG262129 ODC262129 OMY262129 OWU262129 PGQ262129 PQM262129 QAI262129 QKE262129 QUA262129 RDW262129 RNS262129 RXO262129 SHK262129 SRG262129 TBC262129 TKY262129 TUU262129 UEQ262129 UOM262129 UYI262129 VIE262129 VSA262129 WBW262129 WLS262129 WVO262129 G327665 JC327665 SY327665 ACU327665 AMQ327665 AWM327665 BGI327665 BQE327665 CAA327665 CJW327665 CTS327665 DDO327665 DNK327665 DXG327665 EHC327665 EQY327665 FAU327665 FKQ327665 FUM327665 GEI327665 GOE327665 GYA327665 HHW327665 HRS327665 IBO327665 ILK327665 IVG327665 JFC327665 JOY327665 JYU327665 KIQ327665 KSM327665 LCI327665 LME327665 LWA327665 MFW327665 MPS327665 MZO327665 NJK327665 NTG327665 ODC327665 OMY327665 OWU327665 PGQ327665 PQM327665 QAI327665 QKE327665 QUA327665 RDW327665 RNS327665 RXO327665 SHK327665 SRG327665 TBC327665 TKY327665 TUU327665 UEQ327665 UOM327665 UYI327665 VIE327665 VSA327665 WBW327665 WLS327665 WVO327665 G393201 JC393201 SY393201 ACU393201 AMQ393201 AWM393201 BGI393201 BQE393201 CAA393201 CJW393201 CTS393201 DDO393201 DNK393201 DXG393201 EHC393201 EQY393201 FAU393201 FKQ393201 FUM393201 GEI393201 GOE393201 GYA393201 HHW393201 HRS393201 IBO393201 ILK393201 IVG393201 JFC393201 JOY393201 JYU393201 KIQ393201 KSM393201 LCI393201 LME393201 LWA393201 MFW393201 MPS393201 MZO393201 NJK393201 NTG393201 ODC393201 OMY393201 OWU393201 PGQ393201 PQM393201 QAI393201 QKE393201 QUA393201 RDW393201 RNS393201 RXO393201 SHK393201 SRG393201 TBC393201 TKY393201 TUU393201 UEQ393201 UOM393201 UYI393201 VIE393201 VSA393201 WBW393201 WLS393201 WVO393201 G458737 JC458737 SY458737 ACU458737 AMQ458737 AWM458737 BGI458737 BQE458737 CAA458737 CJW458737 CTS458737 DDO458737 DNK458737 DXG458737 EHC458737 EQY458737 FAU458737 FKQ458737 FUM458737 GEI458737 GOE458737 GYA458737 HHW458737 HRS458737 IBO458737 ILK458737 IVG458737 JFC458737 JOY458737 JYU458737 KIQ458737 KSM458737 LCI458737 LME458737 LWA458737 MFW458737 MPS458737 MZO458737 NJK458737 NTG458737 ODC458737 OMY458737 OWU458737 PGQ458737 PQM458737 QAI458737 QKE458737 QUA458737 RDW458737 RNS458737 RXO458737 SHK458737 SRG458737 TBC458737 TKY458737 TUU458737 UEQ458737 UOM458737 UYI458737 VIE458737 VSA458737 WBW458737 WLS458737 WVO458737 G524273 JC524273 SY524273 ACU524273 AMQ524273 AWM524273 BGI524273 BQE524273 CAA524273 CJW524273 CTS524273 DDO524273 DNK524273 DXG524273 EHC524273 EQY524273 FAU524273 FKQ524273 FUM524273 GEI524273 GOE524273 GYA524273 HHW524273 HRS524273 IBO524273 ILK524273 IVG524273 JFC524273 JOY524273 JYU524273 KIQ524273 KSM524273 LCI524273 LME524273 LWA524273 MFW524273 MPS524273 MZO524273 NJK524273 NTG524273 ODC524273 OMY524273 OWU524273 PGQ524273 PQM524273 QAI524273 QKE524273 QUA524273 RDW524273 RNS524273 RXO524273 SHK524273 SRG524273 TBC524273 TKY524273 TUU524273 UEQ524273 UOM524273 UYI524273 VIE524273 VSA524273 WBW524273 WLS524273 WVO524273 G589809 JC589809 SY589809 ACU589809 AMQ589809 AWM589809 BGI589809 BQE589809 CAA589809 CJW589809 CTS589809 DDO589809 DNK589809 DXG589809 EHC589809 EQY589809 FAU589809 FKQ589809 FUM589809 GEI589809 GOE589809 GYA589809 HHW589809 HRS589809 IBO589809 ILK589809 IVG589809 JFC589809 JOY589809 JYU589809 KIQ589809 KSM589809 LCI589809 LME589809 LWA589809 MFW589809 MPS589809 MZO589809 NJK589809 NTG589809 ODC589809 OMY589809 OWU589809 PGQ589809 PQM589809 QAI589809 QKE589809 QUA589809 RDW589809 RNS589809 RXO589809 SHK589809 SRG589809 TBC589809 TKY589809 TUU589809 UEQ589809 UOM589809 UYI589809 VIE589809 VSA589809 WBW589809 WLS589809 WVO589809 G655345 JC655345 SY655345 ACU655345 AMQ655345 AWM655345 BGI655345 BQE655345 CAA655345 CJW655345 CTS655345 DDO655345 DNK655345 DXG655345 EHC655345 EQY655345 FAU655345 FKQ655345 FUM655345 GEI655345 GOE655345 GYA655345 HHW655345 HRS655345 IBO655345 ILK655345 IVG655345 JFC655345 JOY655345 JYU655345 KIQ655345 KSM655345 LCI655345 LME655345 LWA655345 MFW655345 MPS655345 MZO655345 NJK655345 NTG655345 ODC655345 OMY655345 OWU655345 PGQ655345 PQM655345 QAI655345 QKE655345 QUA655345 RDW655345 RNS655345 RXO655345 SHK655345 SRG655345 TBC655345 TKY655345 TUU655345 UEQ655345 UOM655345 UYI655345 VIE655345 VSA655345 WBW655345 WLS655345 WVO655345 G720881 JC720881 SY720881 ACU720881 AMQ720881 AWM720881 BGI720881 BQE720881 CAA720881 CJW720881 CTS720881 DDO720881 DNK720881 DXG720881 EHC720881 EQY720881 FAU720881 FKQ720881 FUM720881 GEI720881 GOE720881 GYA720881 HHW720881 HRS720881 IBO720881 ILK720881 IVG720881 JFC720881 JOY720881 JYU720881 KIQ720881 KSM720881 LCI720881 LME720881 LWA720881 MFW720881 MPS720881 MZO720881 NJK720881 NTG720881 ODC720881 OMY720881 OWU720881 PGQ720881 PQM720881 QAI720881 QKE720881 QUA720881 RDW720881 RNS720881 RXO720881 SHK720881 SRG720881 TBC720881 TKY720881 TUU720881 UEQ720881 UOM720881 UYI720881 VIE720881 VSA720881 WBW720881 WLS720881 WVO720881 G786417 JC786417 SY786417 ACU786417 AMQ786417 AWM786417 BGI786417 BQE786417 CAA786417 CJW786417 CTS786417 DDO786417 DNK786417 DXG786417 EHC786417 EQY786417 FAU786417 FKQ786417 FUM786417 GEI786417 GOE786417 GYA786417 HHW786417 HRS786417 IBO786417 ILK786417 IVG786417 JFC786417 JOY786417 JYU786417 KIQ786417 KSM786417 LCI786417 LME786417 LWA786417 MFW786417 MPS786417 MZO786417 NJK786417 NTG786417 ODC786417 OMY786417 OWU786417 PGQ786417 PQM786417 QAI786417 QKE786417 QUA786417 RDW786417 RNS786417 RXO786417 SHK786417 SRG786417 TBC786417 TKY786417 TUU786417 UEQ786417 UOM786417 UYI786417 VIE786417 VSA786417 WBW786417 WLS786417 WVO786417 G851953 JC851953 SY851953 ACU851953 AMQ851953 AWM851953 BGI851953 BQE851953 CAA851953 CJW851953 CTS851953 DDO851953 DNK851953 DXG851953 EHC851953 EQY851953 FAU851953 FKQ851953 FUM851953 GEI851953 GOE851953 GYA851953 HHW851953 HRS851953 IBO851953 ILK851953 IVG851953 JFC851953 JOY851953 JYU851953 KIQ851953 KSM851953 LCI851953 LME851953 LWA851953 MFW851953 MPS851953 MZO851953 NJK851953 NTG851953 ODC851953 OMY851953 OWU851953 PGQ851953 PQM851953 QAI851953 QKE851953 QUA851953 RDW851953 RNS851953 RXO851953 SHK851953 SRG851953 TBC851953 TKY851953 TUU851953 UEQ851953 UOM851953 UYI851953 VIE851953 VSA851953 WBW851953 WLS851953 WVO851953 G917489 JC917489 SY917489 ACU917489 AMQ917489 AWM917489 BGI917489 BQE917489 CAA917489 CJW917489 CTS917489 DDO917489 DNK917489 DXG917489 EHC917489 EQY917489 FAU917489 FKQ917489 FUM917489 GEI917489 GOE917489 GYA917489 HHW917489 HRS917489 IBO917489 ILK917489 IVG917489 JFC917489 JOY917489 JYU917489 KIQ917489 KSM917489 LCI917489 LME917489 LWA917489 MFW917489 MPS917489 MZO917489 NJK917489 NTG917489 ODC917489 OMY917489 OWU917489 PGQ917489 PQM917489 QAI917489 QKE917489 QUA917489 RDW917489 RNS917489 RXO917489 SHK917489 SRG917489 TBC917489 TKY917489 TUU917489 UEQ917489 UOM917489 UYI917489 VIE917489 VSA917489 WBW917489 WLS917489 WVO917489 G983025 JC983025 SY983025 ACU983025 AMQ983025 AWM983025 BGI983025 BQE983025 CAA983025 CJW983025 CTS983025 DDO983025 DNK983025 DXG983025 EHC983025 EQY983025 FAU983025 FKQ983025 FUM983025 GEI983025 GOE983025 GYA983025 HHW983025 HRS983025 IBO983025 ILK983025 IVG983025 JFC983025 JOY983025 JYU983025 KIQ983025 KSM983025 LCI983025 LME983025 LWA983025 MFW983025 MPS983025 MZO983025 NJK983025 NTG983025 ODC983025 OMY983025 OWU983025 PGQ983025 PQM983025 QAI983025 QKE983025 QUA983025 RDW983025 RNS983025 RXO983025 SHK983025 SRG983025 TBC983025 TKY983025 TUU983025 UEQ983025 UOM983025 UYI983025 VIE983025 VSA983025 WBW983025 WLS983025 WVO983025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21 JE65521 TA65521 ACW65521 AMS65521 AWO65521 BGK65521 BQG65521 CAC65521 CJY65521 CTU65521 DDQ65521 DNM65521 DXI65521 EHE65521 ERA65521 FAW65521 FKS65521 FUO65521 GEK65521 GOG65521 GYC65521 HHY65521 HRU65521 IBQ65521 ILM65521 IVI65521 JFE65521 JPA65521 JYW65521 KIS65521 KSO65521 LCK65521 LMG65521 LWC65521 MFY65521 MPU65521 MZQ65521 NJM65521 NTI65521 ODE65521 ONA65521 OWW65521 PGS65521 PQO65521 QAK65521 QKG65521 QUC65521 RDY65521 RNU65521 RXQ65521 SHM65521 SRI65521 TBE65521 TLA65521 TUW65521 UES65521 UOO65521 UYK65521 VIG65521 VSC65521 WBY65521 WLU65521 WVQ65521 I131057 JE131057 TA131057 ACW131057 AMS131057 AWO131057 BGK131057 BQG131057 CAC131057 CJY131057 CTU131057 DDQ131057 DNM131057 DXI131057 EHE131057 ERA131057 FAW131057 FKS131057 FUO131057 GEK131057 GOG131057 GYC131057 HHY131057 HRU131057 IBQ131057 ILM131057 IVI131057 JFE131057 JPA131057 JYW131057 KIS131057 KSO131057 LCK131057 LMG131057 LWC131057 MFY131057 MPU131057 MZQ131057 NJM131057 NTI131057 ODE131057 ONA131057 OWW131057 PGS131057 PQO131057 QAK131057 QKG131057 QUC131057 RDY131057 RNU131057 RXQ131057 SHM131057 SRI131057 TBE131057 TLA131057 TUW131057 UES131057 UOO131057 UYK131057 VIG131057 VSC131057 WBY131057 WLU131057 WVQ131057 I196593 JE196593 TA196593 ACW196593 AMS196593 AWO196593 BGK196593 BQG196593 CAC196593 CJY196593 CTU196593 DDQ196593 DNM196593 DXI196593 EHE196593 ERA196593 FAW196593 FKS196593 FUO196593 GEK196593 GOG196593 GYC196593 HHY196593 HRU196593 IBQ196593 ILM196593 IVI196593 JFE196593 JPA196593 JYW196593 KIS196593 KSO196593 LCK196593 LMG196593 LWC196593 MFY196593 MPU196593 MZQ196593 NJM196593 NTI196593 ODE196593 ONA196593 OWW196593 PGS196593 PQO196593 QAK196593 QKG196593 QUC196593 RDY196593 RNU196593 RXQ196593 SHM196593 SRI196593 TBE196593 TLA196593 TUW196593 UES196593 UOO196593 UYK196593 VIG196593 VSC196593 WBY196593 WLU196593 WVQ196593 I262129 JE262129 TA262129 ACW262129 AMS262129 AWO262129 BGK262129 BQG262129 CAC262129 CJY262129 CTU262129 DDQ262129 DNM262129 DXI262129 EHE262129 ERA262129 FAW262129 FKS262129 FUO262129 GEK262129 GOG262129 GYC262129 HHY262129 HRU262129 IBQ262129 ILM262129 IVI262129 JFE262129 JPA262129 JYW262129 KIS262129 KSO262129 LCK262129 LMG262129 LWC262129 MFY262129 MPU262129 MZQ262129 NJM262129 NTI262129 ODE262129 ONA262129 OWW262129 PGS262129 PQO262129 QAK262129 QKG262129 QUC262129 RDY262129 RNU262129 RXQ262129 SHM262129 SRI262129 TBE262129 TLA262129 TUW262129 UES262129 UOO262129 UYK262129 VIG262129 VSC262129 WBY262129 WLU262129 WVQ262129 I327665 JE327665 TA327665 ACW327665 AMS327665 AWO327665 BGK327665 BQG327665 CAC327665 CJY327665 CTU327665 DDQ327665 DNM327665 DXI327665 EHE327665 ERA327665 FAW327665 FKS327665 FUO327665 GEK327665 GOG327665 GYC327665 HHY327665 HRU327665 IBQ327665 ILM327665 IVI327665 JFE327665 JPA327665 JYW327665 KIS327665 KSO327665 LCK327665 LMG327665 LWC327665 MFY327665 MPU327665 MZQ327665 NJM327665 NTI327665 ODE327665 ONA327665 OWW327665 PGS327665 PQO327665 QAK327665 QKG327665 QUC327665 RDY327665 RNU327665 RXQ327665 SHM327665 SRI327665 TBE327665 TLA327665 TUW327665 UES327665 UOO327665 UYK327665 VIG327665 VSC327665 WBY327665 WLU327665 WVQ327665 I393201 JE393201 TA393201 ACW393201 AMS393201 AWO393201 BGK393201 BQG393201 CAC393201 CJY393201 CTU393201 DDQ393201 DNM393201 DXI393201 EHE393201 ERA393201 FAW393201 FKS393201 FUO393201 GEK393201 GOG393201 GYC393201 HHY393201 HRU393201 IBQ393201 ILM393201 IVI393201 JFE393201 JPA393201 JYW393201 KIS393201 KSO393201 LCK393201 LMG393201 LWC393201 MFY393201 MPU393201 MZQ393201 NJM393201 NTI393201 ODE393201 ONA393201 OWW393201 PGS393201 PQO393201 QAK393201 QKG393201 QUC393201 RDY393201 RNU393201 RXQ393201 SHM393201 SRI393201 TBE393201 TLA393201 TUW393201 UES393201 UOO393201 UYK393201 VIG393201 VSC393201 WBY393201 WLU393201 WVQ393201 I458737 JE458737 TA458737 ACW458737 AMS458737 AWO458737 BGK458737 BQG458737 CAC458737 CJY458737 CTU458737 DDQ458737 DNM458737 DXI458737 EHE458737 ERA458737 FAW458737 FKS458737 FUO458737 GEK458737 GOG458737 GYC458737 HHY458737 HRU458737 IBQ458737 ILM458737 IVI458737 JFE458737 JPA458737 JYW458737 KIS458737 KSO458737 LCK458737 LMG458737 LWC458737 MFY458737 MPU458737 MZQ458737 NJM458737 NTI458737 ODE458737 ONA458737 OWW458737 PGS458737 PQO458737 QAK458737 QKG458737 QUC458737 RDY458737 RNU458737 RXQ458737 SHM458737 SRI458737 TBE458737 TLA458737 TUW458737 UES458737 UOO458737 UYK458737 VIG458737 VSC458737 WBY458737 WLU458737 WVQ458737 I524273 JE524273 TA524273 ACW524273 AMS524273 AWO524273 BGK524273 BQG524273 CAC524273 CJY524273 CTU524273 DDQ524273 DNM524273 DXI524273 EHE524273 ERA524273 FAW524273 FKS524273 FUO524273 GEK524273 GOG524273 GYC524273 HHY524273 HRU524273 IBQ524273 ILM524273 IVI524273 JFE524273 JPA524273 JYW524273 KIS524273 KSO524273 LCK524273 LMG524273 LWC524273 MFY524273 MPU524273 MZQ524273 NJM524273 NTI524273 ODE524273 ONA524273 OWW524273 PGS524273 PQO524273 QAK524273 QKG524273 QUC524273 RDY524273 RNU524273 RXQ524273 SHM524273 SRI524273 TBE524273 TLA524273 TUW524273 UES524273 UOO524273 UYK524273 VIG524273 VSC524273 WBY524273 WLU524273 WVQ524273 I589809 JE589809 TA589809 ACW589809 AMS589809 AWO589809 BGK589809 BQG589809 CAC589809 CJY589809 CTU589809 DDQ589809 DNM589809 DXI589809 EHE589809 ERA589809 FAW589809 FKS589809 FUO589809 GEK589809 GOG589809 GYC589809 HHY589809 HRU589809 IBQ589809 ILM589809 IVI589809 JFE589809 JPA589809 JYW589809 KIS589809 KSO589809 LCK589809 LMG589809 LWC589809 MFY589809 MPU589809 MZQ589809 NJM589809 NTI589809 ODE589809 ONA589809 OWW589809 PGS589809 PQO589809 QAK589809 QKG589809 QUC589809 RDY589809 RNU589809 RXQ589809 SHM589809 SRI589809 TBE589809 TLA589809 TUW589809 UES589809 UOO589809 UYK589809 VIG589809 VSC589809 WBY589809 WLU589809 WVQ589809 I655345 JE655345 TA655345 ACW655345 AMS655345 AWO655345 BGK655345 BQG655345 CAC655345 CJY655345 CTU655345 DDQ655345 DNM655345 DXI655345 EHE655345 ERA655345 FAW655345 FKS655345 FUO655345 GEK655345 GOG655345 GYC655345 HHY655345 HRU655345 IBQ655345 ILM655345 IVI655345 JFE655345 JPA655345 JYW655345 KIS655345 KSO655345 LCK655345 LMG655345 LWC655345 MFY655345 MPU655345 MZQ655345 NJM655345 NTI655345 ODE655345 ONA655345 OWW655345 PGS655345 PQO655345 QAK655345 QKG655345 QUC655345 RDY655345 RNU655345 RXQ655345 SHM655345 SRI655345 TBE655345 TLA655345 TUW655345 UES655345 UOO655345 UYK655345 VIG655345 VSC655345 WBY655345 WLU655345 WVQ655345 I720881 JE720881 TA720881 ACW720881 AMS720881 AWO720881 BGK720881 BQG720881 CAC720881 CJY720881 CTU720881 DDQ720881 DNM720881 DXI720881 EHE720881 ERA720881 FAW720881 FKS720881 FUO720881 GEK720881 GOG720881 GYC720881 HHY720881 HRU720881 IBQ720881 ILM720881 IVI720881 JFE720881 JPA720881 JYW720881 KIS720881 KSO720881 LCK720881 LMG720881 LWC720881 MFY720881 MPU720881 MZQ720881 NJM720881 NTI720881 ODE720881 ONA720881 OWW720881 PGS720881 PQO720881 QAK720881 QKG720881 QUC720881 RDY720881 RNU720881 RXQ720881 SHM720881 SRI720881 TBE720881 TLA720881 TUW720881 UES720881 UOO720881 UYK720881 VIG720881 VSC720881 WBY720881 WLU720881 WVQ720881 I786417 JE786417 TA786417 ACW786417 AMS786417 AWO786417 BGK786417 BQG786417 CAC786417 CJY786417 CTU786417 DDQ786417 DNM786417 DXI786417 EHE786417 ERA786417 FAW786417 FKS786417 FUO786417 GEK786417 GOG786417 GYC786417 HHY786417 HRU786417 IBQ786417 ILM786417 IVI786417 JFE786417 JPA786417 JYW786417 KIS786417 KSO786417 LCK786417 LMG786417 LWC786417 MFY786417 MPU786417 MZQ786417 NJM786417 NTI786417 ODE786417 ONA786417 OWW786417 PGS786417 PQO786417 QAK786417 QKG786417 QUC786417 RDY786417 RNU786417 RXQ786417 SHM786417 SRI786417 TBE786417 TLA786417 TUW786417 UES786417 UOO786417 UYK786417 VIG786417 VSC786417 WBY786417 WLU786417 WVQ786417 I851953 JE851953 TA851953 ACW851953 AMS851953 AWO851953 BGK851953 BQG851953 CAC851953 CJY851953 CTU851953 DDQ851953 DNM851953 DXI851953 EHE851953 ERA851953 FAW851953 FKS851953 FUO851953 GEK851953 GOG851953 GYC851953 HHY851953 HRU851953 IBQ851953 ILM851953 IVI851953 JFE851953 JPA851953 JYW851953 KIS851953 KSO851953 LCK851953 LMG851953 LWC851953 MFY851953 MPU851953 MZQ851953 NJM851953 NTI851953 ODE851953 ONA851953 OWW851953 PGS851953 PQO851953 QAK851953 QKG851953 QUC851953 RDY851953 RNU851953 RXQ851953 SHM851953 SRI851953 TBE851953 TLA851953 TUW851953 UES851953 UOO851953 UYK851953 VIG851953 VSC851953 WBY851953 WLU851953 WVQ851953 I917489 JE917489 TA917489 ACW917489 AMS917489 AWO917489 BGK917489 BQG917489 CAC917489 CJY917489 CTU917489 DDQ917489 DNM917489 DXI917489 EHE917489 ERA917489 FAW917489 FKS917489 FUO917489 GEK917489 GOG917489 GYC917489 HHY917489 HRU917489 IBQ917489 ILM917489 IVI917489 JFE917489 JPA917489 JYW917489 KIS917489 KSO917489 LCK917489 LMG917489 LWC917489 MFY917489 MPU917489 MZQ917489 NJM917489 NTI917489 ODE917489 ONA917489 OWW917489 PGS917489 PQO917489 QAK917489 QKG917489 QUC917489 RDY917489 RNU917489 RXQ917489 SHM917489 SRI917489 TBE917489 TLA917489 TUW917489 UES917489 UOO917489 UYK917489 VIG917489 VSC917489 WBY917489 WLU917489 WVQ917489 I983025 JE983025 TA983025 ACW983025 AMS983025 AWO983025 BGK983025 BQG983025 CAC983025 CJY983025 CTU983025 DDQ983025 DNM983025 DXI983025 EHE983025 ERA983025 FAW983025 FKS983025 FUO983025 GEK983025 GOG983025 GYC983025 HHY983025 HRU983025 IBQ983025 ILM983025 IVI983025 JFE983025 JPA983025 JYW983025 KIS983025 KSO983025 LCK983025 LMG983025 LWC983025 MFY983025 MPU983025 MZQ983025 NJM983025 NTI983025 ODE983025 ONA983025 OWW983025 PGS983025 PQO983025 QAK983025 QKG983025 QUC983025 RDY983025 RNU983025 RXQ983025 SHM983025 SRI983025 TBE983025 TLA983025 TUW983025 UES983025 UOO983025 UYK983025 VIG983025 VSC983025 WBY983025 WLU983025 WVQ983025" xr:uid="{3B9F4442-42C6-4511-9FA5-C0FA153386D1}">
      <formula1>$IQ$1:$IQ$2</formula1>
    </dataValidation>
  </dataValidations>
  <printOptions horizontalCentered="1"/>
  <pageMargins left="0.86614173228346458" right="0.51181102362204722" top="0.35433070866141736" bottom="0.43307086614173229" header="0.19685039370078741" footer="0.51181102362204722"/>
  <pageSetup paperSize="9" scale="70" orientation="landscape" r:id="rId1"/>
  <headerFooter alignWithMargins="0">
    <oddFooter>&amp;C&amp;8Service des Aides Collectives
Rue du Docteur Gabriel Péry - 33078 Bordeaux Cedex - Tél : 05 56 43 51 47
Courriel : aides-collectives.cafbordeaux@cafbordeaux.cnafmail.fr</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81A5-BA24-4451-BE33-15E39DF0E770}">
  <dimension ref="C1:R68"/>
  <sheetViews>
    <sheetView showGridLines="0" zoomScaleNormal="100" workbookViewId="0">
      <selection activeCell="S18" sqref="S18"/>
    </sheetView>
  </sheetViews>
  <sheetFormatPr baseColWidth="10" defaultRowHeight="14.25" x14ac:dyDescent="0.25"/>
  <cols>
    <col min="1" max="1" width="11.42578125" style="54" customWidth="1"/>
    <col min="2" max="2" width="4.42578125" style="54" customWidth="1"/>
    <col min="3" max="3" width="11.42578125" style="54"/>
    <col min="4" max="4" width="24.42578125" style="54" customWidth="1"/>
    <col min="5" max="5" width="3" style="54" customWidth="1"/>
    <col min="6" max="6" width="4.85546875" style="54" customWidth="1"/>
    <col min="7" max="7" width="3" style="54" customWidth="1"/>
    <col min="8" max="8" width="11.42578125" style="54" customWidth="1"/>
    <col min="9" max="9" width="3" style="54" customWidth="1"/>
    <col min="10" max="10" width="7" style="54" customWidth="1"/>
    <col min="11" max="12" width="3" style="54" customWidth="1"/>
    <col min="13" max="13" width="4.85546875" style="54" customWidth="1"/>
    <col min="14" max="14" width="15.7109375" style="54" customWidth="1"/>
    <col min="15" max="15" width="11.42578125" style="54"/>
    <col min="16" max="16" width="13.28515625" style="54" customWidth="1"/>
    <col min="17" max="257" width="11.42578125" style="54"/>
    <col min="258" max="258" width="4.42578125" style="54" customWidth="1"/>
    <col min="259" max="259" width="11.42578125" style="54"/>
    <col min="260" max="260" width="24.42578125" style="54" customWidth="1"/>
    <col min="261" max="261" width="3" style="54" customWidth="1"/>
    <col min="262" max="262" width="4.85546875" style="54" customWidth="1"/>
    <col min="263" max="263" width="3" style="54" customWidth="1"/>
    <col min="264" max="264" width="11.42578125" style="54"/>
    <col min="265" max="265" width="3" style="54" customWidth="1"/>
    <col min="266" max="266" width="7" style="54" customWidth="1"/>
    <col min="267" max="268" width="3" style="54" customWidth="1"/>
    <col min="269" max="269" width="4.85546875" style="54" customWidth="1"/>
    <col min="270" max="270" width="15.7109375" style="54" customWidth="1"/>
    <col min="271" max="271" width="11.42578125" style="54"/>
    <col min="272" max="272" width="13.28515625" style="54" customWidth="1"/>
    <col min="273" max="513" width="11.42578125" style="54"/>
    <col min="514" max="514" width="4.42578125" style="54" customWidth="1"/>
    <col min="515" max="515" width="11.42578125" style="54"/>
    <col min="516" max="516" width="24.42578125" style="54" customWidth="1"/>
    <col min="517" max="517" width="3" style="54" customWidth="1"/>
    <col min="518" max="518" width="4.85546875" style="54" customWidth="1"/>
    <col min="519" max="519" width="3" style="54" customWidth="1"/>
    <col min="520" max="520" width="11.42578125" style="54"/>
    <col min="521" max="521" width="3" style="54" customWidth="1"/>
    <col min="522" max="522" width="7" style="54" customWidth="1"/>
    <col min="523" max="524" width="3" style="54" customWidth="1"/>
    <col min="525" max="525" width="4.85546875" style="54" customWidth="1"/>
    <col min="526" max="526" width="15.7109375" style="54" customWidth="1"/>
    <col min="527" max="527" width="11.42578125" style="54"/>
    <col min="528" max="528" width="13.28515625" style="54" customWidth="1"/>
    <col min="529" max="769" width="11.42578125" style="54"/>
    <col min="770" max="770" width="4.42578125" style="54" customWidth="1"/>
    <col min="771" max="771" width="11.42578125" style="54"/>
    <col min="772" max="772" width="24.42578125" style="54" customWidth="1"/>
    <col min="773" max="773" width="3" style="54" customWidth="1"/>
    <col min="774" max="774" width="4.85546875" style="54" customWidth="1"/>
    <col min="775" max="775" width="3" style="54" customWidth="1"/>
    <col min="776" max="776" width="11.42578125" style="54"/>
    <col min="777" max="777" width="3" style="54" customWidth="1"/>
    <col min="778" max="778" width="7" style="54" customWidth="1"/>
    <col min="779" max="780" width="3" style="54" customWidth="1"/>
    <col min="781" max="781" width="4.85546875" style="54" customWidth="1"/>
    <col min="782" max="782" width="15.7109375" style="54" customWidth="1"/>
    <col min="783" max="783" width="11.42578125" style="54"/>
    <col min="784" max="784" width="13.28515625" style="54" customWidth="1"/>
    <col min="785" max="1025" width="11.42578125" style="54"/>
    <col min="1026" max="1026" width="4.42578125" style="54" customWidth="1"/>
    <col min="1027" max="1027" width="11.42578125" style="54"/>
    <col min="1028" max="1028" width="24.42578125" style="54" customWidth="1"/>
    <col min="1029" max="1029" width="3" style="54" customWidth="1"/>
    <col min="1030" max="1030" width="4.85546875" style="54" customWidth="1"/>
    <col min="1031" max="1031" width="3" style="54" customWidth="1"/>
    <col min="1032" max="1032" width="11.42578125" style="54"/>
    <col min="1033" max="1033" width="3" style="54" customWidth="1"/>
    <col min="1034" max="1034" width="7" style="54" customWidth="1"/>
    <col min="1035" max="1036" width="3" style="54" customWidth="1"/>
    <col min="1037" max="1037" width="4.85546875" style="54" customWidth="1"/>
    <col min="1038" max="1038" width="15.7109375" style="54" customWidth="1"/>
    <col min="1039" max="1039" width="11.42578125" style="54"/>
    <col min="1040" max="1040" width="13.28515625" style="54" customWidth="1"/>
    <col min="1041" max="1281" width="11.42578125" style="54"/>
    <col min="1282" max="1282" width="4.42578125" style="54" customWidth="1"/>
    <col min="1283" max="1283" width="11.42578125" style="54"/>
    <col min="1284" max="1284" width="24.42578125" style="54" customWidth="1"/>
    <col min="1285" max="1285" width="3" style="54" customWidth="1"/>
    <col min="1286" max="1286" width="4.85546875" style="54" customWidth="1"/>
    <col min="1287" max="1287" width="3" style="54" customWidth="1"/>
    <col min="1288" max="1288" width="11.42578125" style="54"/>
    <col min="1289" max="1289" width="3" style="54" customWidth="1"/>
    <col min="1290" max="1290" width="7" style="54" customWidth="1"/>
    <col min="1291" max="1292" width="3" style="54" customWidth="1"/>
    <col min="1293" max="1293" width="4.85546875" style="54" customWidth="1"/>
    <col min="1294" max="1294" width="15.7109375" style="54" customWidth="1"/>
    <col min="1295" max="1295" width="11.42578125" style="54"/>
    <col min="1296" max="1296" width="13.28515625" style="54" customWidth="1"/>
    <col min="1297" max="1537" width="11.42578125" style="54"/>
    <col min="1538" max="1538" width="4.42578125" style="54" customWidth="1"/>
    <col min="1539" max="1539" width="11.42578125" style="54"/>
    <col min="1540" max="1540" width="24.42578125" style="54" customWidth="1"/>
    <col min="1541" max="1541" width="3" style="54" customWidth="1"/>
    <col min="1542" max="1542" width="4.85546875" style="54" customWidth="1"/>
    <col min="1543" max="1543" width="3" style="54" customWidth="1"/>
    <col min="1544" max="1544" width="11.42578125" style="54"/>
    <col min="1545" max="1545" width="3" style="54" customWidth="1"/>
    <col min="1546" max="1546" width="7" style="54" customWidth="1"/>
    <col min="1547" max="1548" width="3" style="54" customWidth="1"/>
    <col min="1549" max="1549" width="4.85546875" style="54" customWidth="1"/>
    <col min="1550" max="1550" width="15.7109375" style="54" customWidth="1"/>
    <col min="1551" max="1551" width="11.42578125" style="54"/>
    <col min="1552" max="1552" width="13.28515625" style="54" customWidth="1"/>
    <col min="1553" max="1793" width="11.42578125" style="54"/>
    <col min="1794" max="1794" width="4.42578125" style="54" customWidth="1"/>
    <col min="1795" max="1795" width="11.42578125" style="54"/>
    <col min="1796" max="1796" width="24.42578125" style="54" customWidth="1"/>
    <col min="1797" max="1797" width="3" style="54" customWidth="1"/>
    <col min="1798" max="1798" width="4.85546875" style="54" customWidth="1"/>
    <col min="1799" max="1799" width="3" style="54" customWidth="1"/>
    <col min="1800" max="1800" width="11.42578125" style="54"/>
    <col min="1801" max="1801" width="3" style="54" customWidth="1"/>
    <col min="1802" max="1802" width="7" style="54" customWidth="1"/>
    <col min="1803" max="1804" width="3" style="54" customWidth="1"/>
    <col min="1805" max="1805" width="4.85546875" style="54" customWidth="1"/>
    <col min="1806" max="1806" width="15.7109375" style="54" customWidth="1"/>
    <col min="1807" max="1807" width="11.42578125" style="54"/>
    <col min="1808" max="1808" width="13.28515625" style="54" customWidth="1"/>
    <col min="1809" max="2049" width="11.42578125" style="54"/>
    <col min="2050" max="2050" width="4.42578125" style="54" customWidth="1"/>
    <col min="2051" max="2051" width="11.42578125" style="54"/>
    <col min="2052" max="2052" width="24.42578125" style="54" customWidth="1"/>
    <col min="2053" max="2053" width="3" style="54" customWidth="1"/>
    <col min="2054" max="2054" width="4.85546875" style="54" customWidth="1"/>
    <col min="2055" max="2055" width="3" style="54" customWidth="1"/>
    <col min="2056" max="2056" width="11.42578125" style="54"/>
    <col min="2057" max="2057" width="3" style="54" customWidth="1"/>
    <col min="2058" max="2058" width="7" style="54" customWidth="1"/>
    <col min="2059" max="2060" width="3" style="54" customWidth="1"/>
    <col min="2061" max="2061" width="4.85546875" style="54" customWidth="1"/>
    <col min="2062" max="2062" width="15.7109375" style="54" customWidth="1"/>
    <col min="2063" max="2063" width="11.42578125" style="54"/>
    <col min="2064" max="2064" width="13.28515625" style="54" customWidth="1"/>
    <col min="2065" max="2305" width="11.42578125" style="54"/>
    <col min="2306" max="2306" width="4.42578125" style="54" customWidth="1"/>
    <col min="2307" max="2307" width="11.42578125" style="54"/>
    <col min="2308" max="2308" width="24.42578125" style="54" customWidth="1"/>
    <col min="2309" max="2309" width="3" style="54" customWidth="1"/>
    <col min="2310" max="2310" width="4.85546875" style="54" customWidth="1"/>
    <col min="2311" max="2311" width="3" style="54" customWidth="1"/>
    <col min="2312" max="2312" width="11.42578125" style="54"/>
    <col min="2313" max="2313" width="3" style="54" customWidth="1"/>
    <col min="2314" max="2314" width="7" style="54" customWidth="1"/>
    <col min="2315" max="2316" width="3" style="54" customWidth="1"/>
    <col min="2317" max="2317" width="4.85546875" style="54" customWidth="1"/>
    <col min="2318" max="2318" width="15.7109375" style="54" customWidth="1"/>
    <col min="2319" max="2319" width="11.42578125" style="54"/>
    <col min="2320" max="2320" width="13.28515625" style="54" customWidth="1"/>
    <col min="2321" max="2561" width="11.42578125" style="54"/>
    <col min="2562" max="2562" width="4.42578125" style="54" customWidth="1"/>
    <col min="2563" max="2563" width="11.42578125" style="54"/>
    <col min="2564" max="2564" width="24.42578125" style="54" customWidth="1"/>
    <col min="2565" max="2565" width="3" style="54" customWidth="1"/>
    <col min="2566" max="2566" width="4.85546875" style="54" customWidth="1"/>
    <col min="2567" max="2567" width="3" style="54" customWidth="1"/>
    <col min="2568" max="2568" width="11.42578125" style="54"/>
    <col min="2569" max="2569" width="3" style="54" customWidth="1"/>
    <col min="2570" max="2570" width="7" style="54" customWidth="1"/>
    <col min="2571" max="2572" width="3" style="54" customWidth="1"/>
    <col min="2573" max="2573" width="4.85546875" style="54" customWidth="1"/>
    <col min="2574" max="2574" width="15.7109375" style="54" customWidth="1"/>
    <col min="2575" max="2575" width="11.42578125" style="54"/>
    <col min="2576" max="2576" width="13.28515625" style="54" customWidth="1"/>
    <col min="2577" max="2817" width="11.42578125" style="54"/>
    <col min="2818" max="2818" width="4.42578125" style="54" customWidth="1"/>
    <col min="2819" max="2819" width="11.42578125" style="54"/>
    <col min="2820" max="2820" width="24.42578125" style="54" customWidth="1"/>
    <col min="2821" max="2821" width="3" style="54" customWidth="1"/>
    <col min="2822" max="2822" width="4.85546875" style="54" customWidth="1"/>
    <col min="2823" max="2823" width="3" style="54" customWidth="1"/>
    <col min="2824" max="2824" width="11.42578125" style="54"/>
    <col min="2825" max="2825" width="3" style="54" customWidth="1"/>
    <col min="2826" max="2826" width="7" style="54" customWidth="1"/>
    <col min="2827" max="2828" width="3" style="54" customWidth="1"/>
    <col min="2829" max="2829" width="4.85546875" style="54" customWidth="1"/>
    <col min="2830" max="2830" width="15.7109375" style="54" customWidth="1"/>
    <col min="2831" max="2831" width="11.42578125" style="54"/>
    <col min="2832" max="2832" width="13.28515625" style="54" customWidth="1"/>
    <col min="2833" max="3073" width="11.42578125" style="54"/>
    <col min="3074" max="3074" width="4.42578125" style="54" customWidth="1"/>
    <col min="3075" max="3075" width="11.42578125" style="54"/>
    <col min="3076" max="3076" width="24.42578125" style="54" customWidth="1"/>
    <col min="3077" max="3077" width="3" style="54" customWidth="1"/>
    <col min="3078" max="3078" width="4.85546875" style="54" customWidth="1"/>
    <col min="3079" max="3079" width="3" style="54" customWidth="1"/>
    <col min="3080" max="3080" width="11.42578125" style="54"/>
    <col min="3081" max="3081" width="3" style="54" customWidth="1"/>
    <col min="3082" max="3082" width="7" style="54" customWidth="1"/>
    <col min="3083" max="3084" width="3" style="54" customWidth="1"/>
    <col min="3085" max="3085" width="4.85546875" style="54" customWidth="1"/>
    <col min="3086" max="3086" width="15.7109375" style="54" customWidth="1"/>
    <col min="3087" max="3087" width="11.42578125" style="54"/>
    <col min="3088" max="3088" width="13.28515625" style="54" customWidth="1"/>
    <col min="3089" max="3329" width="11.42578125" style="54"/>
    <col min="3330" max="3330" width="4.42578125" style="54" customWidth="1"/>
    <col min="3331" max="3331" width="11.42578125" style="54"/>
    <col min="3332" max="3332" width="24.42578125" style="54" customWidth="1"/>
    <col min="3333" max="3333" width="3" style="54" customWidth="1"/>
    <col min="3334" max="3334" width="4.85546875" style="54" customWidth="1"/>
    <col min="3335" max="3335" width="3" style="54" customWidth="1"/>
    <col min="3336" max="3336" width="11.42578125" style="54"/>
    <col min="3337" max="3337" width="3" style="54" customWidth="1"/>
    <col min="3338" max="3338" width="7" style="54" customWidth="1"/>
    <col min="3339" max="3340" width="3" style="54" customWidth="1"/>
    <col min="3341" max="3341" width="4.85546875" style="54" customWidth="1"/>
    <col min="3342" max="3342" width="15.7109375" style="54" customWidth="1"/>
    <col min="3343" max="3343" width="11.42578125" style="54"/>
    <col min="3344" max="3344" width="13.28515625" style="54" customWidth="1"/>
    <col min="3345" max="3585" width="11.42578125" style="54"/>
    <col min="3586" max="3586" width="4.42578125" style="54" customWidth="1"/>
    <col min="3587" max="3587" width="11.42578125" style="54"/>
    <col min="3588" max="3588" width="24.42578125" style="54" customWidth="1"/>
    <col min="3589" max="3589" width="3" style="54" customWidth="1"/>
    <col min="3590" max="3590" width="4.85546875" style="54" customWidth="1"/>
    <col min="3591" max="3591" width="3" style="54" customWidth="1"/>
    <col min="3592" max="3592" width="11.42578125" style="54"/>
    <col min="3593" max="3593" width="3" style="54" customWidth="1"/>
    <col min="3594" max="3594" width="7" style="54" customWidth="1"/>
    <col min="3595" max="3596" width="3" style="54" customWidth="1"/>
    <col min="3597" max="3597" width="4.85546875" style="54" customWidth="1"/>
    <col min="3598" max="3598" width="15.7109375" style="54" customWidth="1"/>
    <col min="3599" max="3599" width="11.42578125" style="54"/>
    <col min="3600" max="3600" width="13.28515625" style="54" customWidth="1"/>
    <col min="3601" max="3841" width="11.42578125" style="54"/>
    <col min="3842" max="3842" width="4.42578125" style="54" customWidth="1"/>
    <col min="3843" max="3843" width="11.42578125" style="54"/>
    <col min="3844" max="3844" width="24.42578125" style="54" customWidth="1"/>
    <col min="3845" max="3845" width="3" style="54" customWidth="1"/>
    <col min="3846" max="3846" width="4.85546875" style="54" customWidth="1"/>
    <col min="3847" max="3847" width="3" style="54" customWidth="1"/>
    <col min="3848" max="3848" width="11.42578125" style="54"/>
    <col min="3849" max="3849" width="3" style="54" customWidth="1"/>
    <col min="3850" max="3850" width="7" style="54" customWidth="1"/>
    <col min="3851" max="3852" width="3" style="54" customWidth="1"/>
    <col min="3853" max="3853" width="4.85546875" style="54" customWidth="1"/>
    <col min="3854" max="3854" width="15.7109375" style="54" customWidth="1"/>
    <col min="3855" max="3855" width="11.42578125" style="54"/>
    <col min="3856" max="3856" width="13.28515625" style="54" customWidth="1"/>
    <col min="3857" max="4097" width="11.42578125" style="54"/>
    <col min="4098" max="4098" width="4.42578125" style="54" customWidth="1"/>
    <col min="4099" max="4099" width="11.42578125" style="54"/>
    <col min="4100" max="4100" width="24.42578125" style="54" customWidth="1"/>
    <col min="4101" max="4101" width="3" style="54" customWidth="1"/>
    <col min="4102" max="4102" width="4.85546875" style="54" customWidth="1"/>
    <col min="4103" max="4103" width="3" style="54" customWidth="1"/>
    <col min="4104" max="4104" width="11.42578125" style="54"/>
    <col min="4105" max="4105" width="3" style="54" customWidth="1"/>
    <col min="4106" max="4106" width="7" style="54" customWidth="1"/>
    <col min="4107" max="4108" width="3" style="54" customWidth="1"/>
    <col min="4109" max="4109" width="4.85546875" style="54" customWidth="1"/>
    <col min="4110" max="4110" width="15.7109375" style="54" customWidth="1"/>
    <col min="4111" max="4111" width="11.42578125" style="54"/>
    <col min="4112" max="4112" width="13.28515625" style="54" customWidth="1"/>
    <col min="4113" max="4353" width="11.42578125" style="54"/>
    <col min="4354" max="4354" width="4.42578125" style="54" customWidth="1"/>
    <col min="4355" max="4355" width="11.42578125" style="54"/>
    <col min="4356" max="4356" width="24.42578125" style="54" customWidth="1"/>
    <col min="4357" max="4357" width="3" style="54" customWidth="1"/>
    <col min="4358" max="4358" width="4.85546875" style="54" customWidth="1"/>
    <col min="4359" max="4359" width="3" style="54" customWidth="1"/>
    <col min="4360" max="4360" width="11.42578125" style="54"/>
    <col min="4361" max="4361" width="3" style="54" customWidth="1"/>
    <col min="4362" max="4362" width="7" style="54" customWidth="1"/>
    <col min="4363" max="4364" width="3" style="54" customWidth="1"/>
    <col min="4365" max="4365" width="4.85546875" style="54" customWidth="1"/>
    <col min="4366" max="4366" width="15.7109375" style="54" customWidth="1"/>
    <col min="4367" max="4367" width="11.42578125" style="54"/>
    <col min="4368" max="4368" width="13.28515625" style="54" customWidth="1"/>
    <col min="4369" max="4609" width="11.42578125" style="54"/>
    <col min="4610" max="4610" width="4.42578125" style="54" customWidth="1"/>
    <col min="4611" max="4611" width="11.42578125" style="54"/>
    <col min="4612" max="4612" width="24.42578125" style="54" customWidth="1"/>
    <col min="4613" max="4613" width="3" style="54" customWidth="1"/>
    <col min="4614" max="4614" width="4.85546875" style="54" customWidth="1"/>
    <col min="4615" max="4615" width="3" style="54" customWidth="1"/>
    <col min="4616" max="4616" width="11.42578125" style="54"/>
    <col min="4617" max="4617" width="3" style="54" customWidth="1"/>
    <col min="4618" max="4618" width="7" style="54" customWidth="1"/>
    <col min="4619" max="4620" width="3" style="54" customWidth="1"/>
    <col min="4621" max="4621" width="4.85546875" style="54" customWidth="1"/>
    <col min="4622" max="4622" width="15.7109375" style="54" customWidth="1"/>
    <col min="4623" max="4623" width="11.42578125" style="54"/>
    <col min="4624" max="4624" width="13.28515625" style="54" customWidth="1"/>
    <col min="4625" max="4865" width="11.42578125" style="54"/>
    <col min="4866" max="4866" width="4.42578125" style="54" customWidth="1"/>
    <col min="4867" max="4867" width="11.42578125" style="54"/>
    <col min="4868" max="4868" width="24.42578125" style="54" customWidth="1"/>
    <col min="4869" max="4869" width="3" style="54" customWidth="1"/>
    <col min="4870" max="4870" width="4.85546875" style="54" customWidth="1"/>
    <col min="4871" max="4871" width="3" style="54" customWidth="1"/>
    <col min="4872" max="4872" width="11.42578125" style="54"/>
    <col min="4873" max="4873" width="3" style="54" customWidth="1"/>
    <col min="4874" max="4874" width="7" style="54" customWidth="1"/>
    <col min="4875" max="4876" width="3" style="54" customWidth="1"/>
    <col min="4877" max="4877" width="4.85546875" style="54" customWidth="1"/>
    <col min="4878" max="4878" width="15.7109375" style="54" customWidth="1"/>
    <col min="4879" max="4879" width="11.42578125" style="54"/>
    <col min="4880" max="4880" width="13.28515625" style="54" customWidth="1"/>
    <col min="4881" max="5121" width="11.42578125" style="54"/>
    <col min="5122" max="5122" width="4.42578125" style="54" customWidth="1"/>
    <col min="5123" max="5123" width="11.42578125" style="54"/>
    <col min="5124" max="5124" width="24.42578125" style="54" customWidth="1"/>
    <col min="5125" max="5125" width="3" style="54" customWidth="1"/>
    <col min="5126" max="5126" width="4.85546875" style="54" customWidth="1"/>
    <col min="5127" max="5127" width="3" style="54" customWidth="1"/>
    <col min="5128" max="5128" width="11.42578125" style="54"/>
    <col min="5129" max="5129" width="3" style="54" customWidth="1"/>
    <col min="5130" max="5130" width="7" style="54" customWidth="1"/>
    <col min="5131" max="5132" width="3" style="54" customWidth="1"/>
    <col min="5133" max="5133" width="4.85546875" style="54" customWidth="1"/>
    <col min="5134" max="5134" width="15.7109375" style="54" customWidth="1"/>
    <col min="5135" max="5135" width="11.42578125" style="54"/>
    <col min="5136" max="5136" width="13.28515625" style="54" customWidth="1"/>
    <col min="5137" max="5377" width="11.42578125" style="54"/>
    <col min="5378" max="5378" width="4.42578125" style="54" customWidth="1"/>
    <col min="5379" max="5379" width="11.42578125" style="54"/>
    <col min="5380" max="5380" width="24.42578125" style="54" customWidth="1"/>
    <col min="5381" max="5381" width="3" style="54" customWidth="1"/>
    <col min="5382" max="5382" width="4.85546875" style="54" customWidth="1"/>
    <col min="5383" max="5383" width="3" style="54" customWidth="1"/>
    <col min="5384" max="5384" width="11.42578125" style="54"/>
    <col min="5385" max="5385" width="3" style="54" customWidth="1"/>
    <col min="5386" max="5386" width="7" style="54" customWidth="1"/>
    <col min="5387" max="5388" width="3" style="54" customWidth="1"/>
    <col min="5389" max="5389" width="4.85546875" style="54" customWidth="1"/>
    <col min="5390" max="5390" width="15.7109375" style="54" customWidth="1"/>
    <col min="5391" max="5391" width="11.42578125" style="54"/>
    <col min="5392" max="5392" width="13.28515625" style="54" customWidth="1"/>
    <col min="5393" max="5633" width="11.42578125" style="54"/>
    <col min="5634" max="5634" width="4.42578125" style="54" customWidth="1"/>
    <col min="5635" max="5635" width="11.42578125" style="54"/>
    <col min="5636" max="5636" width="24.42578125" style="54" customWidth="1"/>
    <col min="5637" max="5637" width="3" style="54" customWidth="1"/>
    <col min="5638" max="5638" width="4.85546875" style="54" customWidth="1"/>
    <col min="5639" max="5639" width="3" style="54" customWidth="1"/>
    <col min="5640" max="5640" width="11.42578125" style="54"/>
    <col min="5641" max="5641" width="3" style="54" customWidth="1"/>
    <col min="5642" max="5642" width="7" style="54" customWidth="1"/>
    <col min="5643" max="5644" width="3" style="54" customWidth="1"/>
    <col min="5645" max="5645" width="4.85546875" style="54" customWidth="1"/>
    <col min="5646" max="5646" width="15.7109375" style="54" customWidth="1"/>
    <col min="5647" max="5647" width="11.42578125" style="54"/>
    <col min="5648" max="5648" width="13.28515625" style="54" customWidth="1"/>
    <col min="5649" max="5889" width="11.42578125" style="54"/>
    <col min="5890" max="5890" width="4.42578125" style="54" customWidth="1"/>
    <col min="5891" max="5891" width="11.42578125" style="54"/>
    <col min="5892" max="5892" width="24.42578125" style="54" customWidth="1"/>
    <col min="5893" max="5893" width="3" style="54" customWidth="1"/>
    <col min="5894" max="5894" width="4.85546875" style="54" customWidth="1"/>
    <col min="5895" max="5895" width="3" style="54" customWidth="1"/>
    <col min="5896" max="5896" width="11.42578125" style="54"/>
    <col min="5897" max="5897" width="3" style="54" customWidth="1"/>
    <col min="5898" max="5898" width="7" style="54" customWidth="1"/>
    <col min="5899" max="5900" width="3" style="54" customWidth="1"/>
    <col min="5901" max="5901" width="4.85546875" style="54" customWidth="1"/>
    <col min="5902" max="5902" width="15.7109375" style="54" customWidth="1"/>
    <col min="5903" max="5903" width="11.42578125" style="54"/>
    <col min="5904" max="5904" width="13.28515625" style="54" customWidth="1"/>
    <col min="5905" max="6145" width="11.42578125" style="54"/>
    <col min="6146" max="6146" width="4.42578125" style="54" customWidth="1"/>
    <col min="6147" max="6147" width="11.42578125" style="54"/>
    <col min="6148" max="6148" width="24.42578125" style="54" customWidth="1"/>
    <col min="6149" max="6149" width="3" style="54" customWidth="1"/>
    <col min="6150" max="6150" width="4.85546875" style="54" customWidth="1"/>
    <col min="6151" max="6151" width="3" style="54" customWidth="1"/>
    <col min="6152" max="6152" width="11.42578125" style="54"/>
    <col min="6153" max="6153" width="3" style="54" customWidth="1"/>
    <col min="6154" max="6154" width="7" style="54" customWidth="1"/>
    <col min="6155" max="6156" width="3" style="54" customWidth="1"/>
    <col min="6157" max="6157" width="4.85546875" style="54" customWidth="1"/>
    <col min="6158" max="6158" width="15.7109375" style="54" customWidth="1"/>
    <col min="6159" max="6159" width="11.42578125" style="54"/>
    <col min="6160" max="6160" width="13.28515625" style="54" customWidth="1"/>
    <col min="6161" max="6401" width="11.42578125" style="54"/>
    <col min="6402" max="6402" width="4.42578125" style="54" customWidth="1"/>
    <col min="6403" max="6403" width="11.42578125" style="54"/>
    <col min="6404" max="6404" width="24.42578125" style="54" customWidth="1"/>
    <col min="6405" max="6405" width="3" style="54" customWidth="1"/>
    <col min="6406" max="6406" width="4.85546875" style="54" customWidth="1"/>
    <col min="6407" max="6407" width="3" style="54" customWidth="1"/>
    <col min="6408" max="6408" width="11.42578125" style="54"/>
    <col min="6409" max="6409" width="3" style="54" customWidth="1"/>
    <col min="6410" max="6410" width="7" style="54" customWidth="1"/>
    <col min="6411" max="6412" width="3" style="54" customWidth="1"/>
    <col min="6413" max="6413" width="4.85546875" style="54" customWidth="1"/>
    <col min="6414" max="6414" width="15.7109375" style="54" customWidth="1"/>
    <col min="6415" max="6415" width="11.42578125" style="54"/>
    <col min="6416" max="6416" width="13.28515625" style="54" customWidth="1"/>
    <col min="6417" max="6657" width="11.42578125" style="54"/>
    <col min="6658" max="6658" width="4.42578125" style="54" customWidth="1"/>
    <col min="6659" max="6659" width="11.42578125" style="54"/>
    <col min="6660" max="6660" width="24.42578125" style="54" customWidth="1"/>
    <col min="6661" max="6661" width="3" style="54" customWidth="1"/>
    <col min="6662" max="6662" width="4.85546875" style="54" customWidth="1"/>
    <col min="6663" max="6663" width="3" style="54" customWidth="1"/>
    <col min="6664" max="6664" width="11.42578125" style="54"/>
    <col min="6665" max="6665" width="3" style="54" customWidth="1"/>
    <col min="6666" max="6666" width="7" style="54" customWidth="1"/>
    <col min="6667" max="6668" width="3" style="54" customWidth="1"/>
    <col min="6669" max="6669" width="4.85546875" style="54" customWidth="1"/>
    <col min="6670" max="6670" width="15.7109375" style="54" customWidth="1"/>
    <col min="6671" max="6671" width="11.42578125" style="54"/>
    <col min="6672" max="6672" width="13.28515625" style="54" customWidth="1"/>
    <col min="6673" max="6913" width="11.42578125" style="54"/>
    <col min="6914" max="6914" width="4.42578125" style="54" customWidth="1"/>
    <col min="6915" max="6915" width="11.42578125" style="54"/>
    <col min="6916" max="6916" width="24.42578125" style="54" customWidth="1"/>
    <col min="6917" max="6917" width="3" style="54" customWidth="1"/>
    <col min="6918" max="6918" width="4.85546875" style="54" customWidth="1"/>
    <col min="6919" max="6919" width="3" style="54" customWidth="1"/>
    <col min="6920" max="6920" width="11.42578125" style="54"/>
    <col min="6921" max="6921" width="3" style="54" customWidth="1"/>
    <col min="6922" max="6922" width="7" style="54" customWidth="1"/>
    <col min="6923" max="6924" width="3" style="54" customWidth="1"/>
    <col min="6925" max="6925" width="4.85546875" style="54" customWidth="1"/>
    <col min="6926" max="6926" width="15.7109375" style="54" customWidth="1"/>
    <col min="6927" max="6927" width="11.42578125" style="54"/>
    <col min="6928" max="6928" width="13.28515625" style="54" customWidth="1"/>
    <col min="6929" max="7169" width="11.42578125" style="54"/>
    <col min="7170" max="7170" width="4.42578125" style="54" customWidth="1"/>
    <col min="7171" max="7171" width="11.42578125" style="54"/>
    <col min="7172" max="7172" width="24.42578125" style="54" customWidth="1"/>
    <col min="7173" max="7173" width="3" style="54" customWidth="1"/>
    <col min="7174" max="7174" width="4.85546875" style="54" customWidth="1"/>
    <col min="7175" max="7175" width="3" style="54" customWidth="1"/>
    <col min="7176" max="7176" width="11.42578125" style="54"/>
    <col min="7177" max="7177" width="3" style="54" customWidth="1"/>
    <col min="7178" max="7178" width="7" style="54" customWidth="1"/>
    <col min="7179" max="7180" width="3" style="54" customWidth="1"/>
    <col min="7181" max="7181" width="4.85546875" style="54" customWidth="1"/>
    <col min="7182" max="7182" width="15.7109375" style="54" customWidth="1"/>
    <col min="7183" max="7183" width="11.42578125" style="54"/>
    <col min="7184" max="7184" width="13.28515625" style="54" customWidth="1"/>
    <col min="7185" max="7425" width="11.42578125" style="54"/>
    <col min="7426" max="7426" width="4.42578125" style="54" customWidth="1"/>
    <col min="7427" max="7427" width="11.42578125" style="54"/>
    <col min="7428" max="7428" width="24.42578125" style="54" customWidth="1"/>
    <col min="7429" max="7429" width="3" style="54" customWidth="1"/>
    <col min="7430" max="7430" width="4.85546875" style="54" customWidth="1"/>
    <col min="7431" max="7431" width="3" style="54" customWidth="1"/>
    <col min="7432" max="7432" width="11.42578125" style="54"/>
    <col min="7433" max="7433" width="3" style="54" customWidth="1"/>
    <col min="7434" max="7434" width="7" style="54" customWidth="1"/>
    <col min="7435" max="7436" width="3" style="54" customWidth="1"/>
    <col min="7437" max="7437" width="4.85546875" style="54" customWidth="1"/>
    <col min="7438" max="7438" width="15.7109375" style="54" customWidth="1"/>
    <col min="7439" max="7439" width="11.42578125" style="54"/>
    <col min="7440" max="7440" width="13.28515625" style="54" customWidth="1"/>
    <col min="7441" max="7681" width="11.42578125" style="54"/>
    <col min="7682" max="7682" width="4.42578125" style="54" customWidth="1"/>
    <col min="7683" max="7683" width="11.42578125" style="54"/>
    <col min="7684" max="7684" width="24.42578125" style="54" customWidth="1"/>
    <col min="7685" max="7685" width="3" style="54" customWidth="1"/>
    <col min="7686" max="7686" width="4.85546875" style="54" customWidth="1"/>
    <col min="7687" max="7687" width="3" style="54" customWidth="1"/>
    <col min="7688" max="7688" width="11.42578125" style="54"/>
    <col min="7689" max="7689" width="3" style="54" customWidth="1"/>
    <col min="7690" max="7690" width="7" style="54" customWidth="1"/>
    <col min="7691" max="7692" width="3" style="54" customWidth="1"/>
    <col min="7693" max="7693" width="4.85546875" style="54" customWidth="1"/>
    <col min="7694" max="7694" width="15.7109375" style="54" customWidth="1"/>
    <col min="7695" max="7695" width="11.42578125" style="54"/>
    <col min="7696" max="7696" width="13.28515625" style="54" customWidth="1"/>
    <col min="7697" max="7937" width="11.42578125" style="54"/>
    <col min="7938" max="7938" width="4.42578125" style="54" customWidth="1"/>
    <col min="7939" max="7939" width="11.42578125" style="54"/>
    <col min="7940" max="7940" width="24.42578125" style="54" customWidth="1"/>
    <col min="7941" max="7941" width="3" style="54" customWidth="1"/>
    <col min="7942" max="7942" width="4.85546875" style="54" customWidth="1"/>
    <col min="7943" max="7943" width="3" style="54" customWidth="1"/>
    <col min="7944" max="7944" width="11.42578125" style="54"/>
    <col min="7945" max="7945" width="3" style="54" customWidth="1"/>
    <col min="7946" max="7946" width="7" style="54" customWidth="1"/>
    <col min="7947" max="7948" width="3" style="54" customWidth="1"/>
    <col min="7949" max="7949" width="4.85546875" style="54" customWidth="1"/>
    <col min="7950" max="7950" width="15.7109375" style="54" customWidth="1"/>
    <col min="7951" max="7951" width="11.42578125" style="54"/>
    <col min="7952" max="7952" width="13.28515625" style="54" customWidth="1"/>
    <col min="7953" max="8193" width="11.42578125" style="54"/>
    <col min="8194" max="8194" width="4.42578125" style="54" customWidth="1"/>
    <col min="8195" max="8195" width="11.42578125" style="54"/>
    <col min="8196" max="8196" width="24.42578125" style="54" customWidth="1"/>
    <col min="8197" max="8197" width="3" style="54" customWidth="1"/>
    <col min="8198" max="8198" width="4.85546875" style="54" customWidth="1"/>
    <col min="8199" max="8199" width="3" style="54" customWidth="1"/>
    <col min="8200" max="8200" width="11.42578125" style="54"/>
    <col min="8201" max="8201" width="3" style="54" customWidth="1"/>
    <col min="8202" max="8202" width="7" style="54" customWidth="1"/>
    <col min="8203" max="8204" width="3" style="54" customWidth="1"/>
    <col min="8205" max="8205" width="4.85546875" style="54" customWidth="1"/>
    <col min="8206" max="8206" width="15.7109375" style="54" customWidth="1"/>
    <col min="8207" max="8207" width="11.42578125" style="54"/>
    <col min="8208" max="8208" width="13.28515625" style="54" customWidth="1"/>
    <col min="8209" max="8449" width="11.42578125" style="54"/>
    <col min="8450" max="8450" width="4.42578125" style="54" customWidth="1"/>
    <col min="8451" max="8451" width="11.42578125" style="54"/>
    <col min="8452" max="8452" width="24.42578125" style="54" customWidth="1"/>
    <col min="8453" max="8453" width="3" style="54" customWidth="1"/>
    <col min="8454" max="8454" width="4.85546875" style="54" customWidth="1"/>
    <col min="8455" max="8455" width="3" style="54" customWidth="1"/>
    <col min="8456" max="8456" width="11.42578125" style="54"/>
    <col min="8457" max="8457" width="3" style="54" customWidth="1"/>
    <col min="8458" max="8458" width="7" style="54" customWidth="1"/>
    <col min="8459" max="8460" width="3" style="54" customWidth="1"/>
    <col min="8461" max="8461" width="4.85546875" style="54" customWidth="1"/>
    <col min="8462" max="8462" width="15.7109375" style="54" customWidth="1"/>
    <col min="8463" max="8463" width="11.42578125" style="54"/>
    <col min="8464" max="8464" width="13.28515625" style="54" customWidth="1"/>
    <col min="8465" max="8705" width="11.42578125" style="54"/>
    <col min="8706" max="8706" width="4.42578125" style="54" customWidth="1"/>
    <col min="8707" max="8707" width="11.42578125" style="54"/>
    <col min="8708" max="8708" width="24.42578125" style="54" customWidth="1"/>
    <col min="8709" max="8709" width="3" style="54" customWidth="1"/>
    <col min="8710" max="8710" width="4.85546875" style="54" customWidth="1"/>
    <col min="8711" max="8711" width="3" style="54" customWidth="1"/>
    <col min="8712" max="8712" width="11.42578125" style="54"/>
    <col min="8713" max="8713" width="3" style="54" customWidth="1"/>
    <col min="8714" max="8714" width="7" style="54" customWidth="1"/>
    <col min="8715" max="8716" width="3" style="54" customWidth="1"/>
    <col min="8717" max="8717" width="4.85546875" style="54" customWidth="1"/>
    <col min="8718" max="8718" width="15.7109375" style="54" customWidth="1"/>
    <col min="8719" max="8719" width="11.42578125" style="54"/>
    <col min="8720" max="8720" width="13.28515625" style="54" customWidth="1"/>
    <col min="8721" max="8961" width="11.42578125" style="54"/>
    <col min="8962" max="8962" width="4.42578125" style="54" customWidth="1"/>
    <col min="8963" max="8963" width="11.42578125" style="54"/>
    <col min="8964" max="8964" width="24.42578125" style="54" customWidth="1"/>
    <col min="8965" max="8965" width="3" style="54" customWidth="1"/>
    <col min="8966" max="8966" width="4.85546875" style="54" customWidth="1"/>
    <col min="8967" max="8967" width="3" style="54" customWidth="1"/>
    <col min="8968" max="8968" width="11.42578125" style="54"/>
    <col min="8969" max="8969" width="3" style="54" customWidth="1"/>
    <col min="8970" max="8970" width="7" style="54" customWidth="1"/>
    <col min="8971" max="8972" width="3" style="54" customWidth="1"/>
    <col min="8973" max="8973" width="4.85546875" style="54" customWidth="1"/>
    <col min="8974" max="8974" width="15.7109375" style="54" customWidth="1"/>
    <col min="8975" max="8975" width="11.42578125" style="54"/>
    <col min="8976" max="8976" width="13.28515625" style="54" customWidth="1"/>
    <col min="8977" max="9217" width="11.42578125" style="54"/>
    <col min="9218" max="9218" width="4.42578125" style="54" customWidth="1"/>
    <col min="9219" max="9219" width="11.42578125" style="54"/>
    <col min="9220" max="9220" width="24.42578125" style="54" customWidth="1"/>
    <col min="9221" max="9221" width="3" style="54" customWidth="1"/>
    <col min="9222" max="9222" width="4.85546875" style="54" customWidth="1"/>
    <col min="9223" max="9223" width="3" style="54" customWidth="1"/>
    <col min="9224" max="9224" width="11.42578125" style="54"/>
    <col min="9225" max="9225" width="3" style="54" customWidth="1"/>
    <col min="9226" max="9226" width="7" style="54" customWidth="1"/>
    <col min="9227" max="9228" width="3" style="54" customWidth="1"/>
    <col min="9229" max="9229" width="4.85546875" style="54" customWidth="1"/>
    <col min="9230" max="9230" width="15.7109375" style="54" customWidth="1"/>
    <col min="9231" max="9231" width="11.42578125" style="54"/>
    <col min="9232" max="9232" width="13.28515625" style="54" customWidth="1"/>
    <col min="9233" max="9473" width="11.42578125" style="54"/>
    <col min="9474" max="9474" width="4.42578125" style="54" customWidth="1"/>
    <col min="9475" max="9475" width="11.42578125" style="54"/>
    <col min="9476" max="9476" width="24.42578125" style="54" customWidth="1"/>
    <col min="9477" max="9477" width="3" style="54" customWidth="1"/>
    <col min="9478" max="9478" width="4.85546875" style="54" customWidth="1"/>
    <col min="9479" max="9479" width="3" style="54" customWidth="1"/>
    <col min="9480" max="9480" width="11.42578125" style="54"/>
    <col min="9481" max="9481" width="3" style="54" customWidth="1"/>
    <col min="9482" max="9482" width="7" style="54" customWidth="1"/>
    <col min="9483" max="9484" width="3" style="54" customWidth="1"/>
    <col min="9485" max="9485" width="4.85546875" style="54" customWidth="1"/>
    <col min="9486" max="9486" width="15.7109375" style="54" customWidth="1"/>
    <col min="9487" max="9487" width="11.42578125" style="54"/>
    <col min="9488" max="9488" width="13.28515625" style="54" customWidth="1"/>
    <col min="9489" max="9729" width="11.42578125" style="54"/>
    <col min="9730" max="9730" width="4.42578125" style="54" customWidth="1"/>
    <col min="9731" max="9731" width="11.42578125" style="54"/>
    <col min="9732" max="9732" width="24.42578125" style="54" customWidth="1"/>
    <col min="9733" max="9733" width="3" style="54" customWidth="1"/>
    <col min="9734" max="9734" width="4.85546875" style="54" customWidth="1"/>
    <col min="9735" max="9735" width="3" style="54" customWidth="1"/>
    <col min="9736" max="9736" width="11.42578125" style="54"/>
    <col min="9737" max="9737" width="3" style="54" customWidth="1"/>
    <col min="9738" max="9738" width="7" style="54" customWidth="1"/>
    <col min="9739" max="9740" width="3" style="54" customWidth="1"/>
    <col min="9741" max="9741" width="4.85546875" style="54" customWidth="1"/>
    <col min="9742" max="9742" width="15.7109375" style="54" customWidth="1"/>
    <col min="9743" max="9743" width="11.42578125" style="54"/>
    <col min="9744" max="9744" width="13.28515625" style="54" customWidth="1"/>
    <col min="9745" max="9985" width="11.42578125" style="54"/>
    <col min="9986" max="9986" width="4.42578125" style="54" customWidth="1"/>
    <col min="9987" max="9987" width="11.42578125" style="54"/>
    <col min="9988" max="9988" width="24.42578125" style="54" customWidth="1"/>
    <col min="9989" max="9989" width="3" style="54" customWidth="1"/>
    <col min="9990" max="9990" width="4.85546875" style="54" customWidth="1"/>
    <col min="9991" max="9991" width="3" style="54" customWidth="1"/>
    <col min="9992" max="9992" width="11.42578125" style="54"/>
    <col min="9993" max="9993" width="3" style="54" customWidth="1"/>
    <col min="9994" max="9994" width="7" style="54" customWidth="1"/>
    <col min="9995" max="9996" width="3" style="54" customWidth="1"/>
    <col min="9997" max="9997" width="4.85546875" style="54" customWidth="1"/>
    <col min="9998" max="9998" width="15.7109375" style="54" customWidth="1"/>
    <col min="9999" max="9999" width="11.42578125" style="54"/>
    <col min="10000" max="10000" width="13.28515625" style="54" customWidth="1"/>
    <col min="10001" max="10241" width="11.42578125" style="54"/>
    <col min="10242" max="10242" width="4.42578125" style="54" customWidth="1"/>
    <col min="10243" max="10243" width="11.42578125" style="54"/>
    <col min="10244" max="10244" width="24.42578125" style="54" customWidth="1"/>
    <col min="10245" max="10245" width="3" style="54" customWidth="1"/>
    <col min="10246" max="10246" width="4.85546875" style="54" customWidth="1"/>
    <col min="10247" max="10247" width="3" style="54" customWidth="1"/>
    <col min="10248" max="10248" width="11.42578125" style="54"/>
    <col min="10249" max="10249" width="3" style="54" customWidth="1"/>
    <col min="10250" max="10250" width="7" style="54" customWidth="1"/>
    <col min="10251" max="10252" width="3" style="54" customWidth="1"/>
    <col min="10253" max="10253" width="4.85546875" style="54" customWidth="1"/>
    <col min="10254" max="10254" width="15.7109375" style="54" customWidth="1"/>
    <col min="10255" max="10255" width="11.42578125" style="54"/>
    <col min="10256" max="10256" width="13.28515625" style="54" customWidth="1"/>
    <col min="10257" max="10497" width="11.42578125" style="54"/>
    <col min="10498" max="10498" width="4.42578125" style="54" customWidth="1"/>
    <col min="10499" max="10499" width="11.42578125" style="54"/>
    <col min="10500" max="10500" width="24.42578125" style="54" customWidth="1"/>
    <col min="10501" max="10501" width="3" style="54" customWidth="1"/>
    <col min="10502" max="10502" width="4.85546875" style="54" customWidth="1"/>
    <col min="10503" max="10503" width="3" style="54" customWidth="1"/>
    <col min="10504" max="10504" width="11.42578125" style="54"/>
    <col min="10505" max="10505" width="3" style="54" customWidth="1"/>
    <col min="10506" max="10506" width="7" style="54" customWidth="1"/>
    <col min="10507" max="10508" width="3" style="54" customWidth="1"/>
    <col min="10509" max="10509" width="4.85546875" style="54" customWidth="1"/>
    <col min="10510" max="10510" width="15.7109375" style="54" customWidth="1"/>
    <col min="10511" max="10511" width="11.42578125" style="54"/>
    <col min="10512" max="10512" width="13.28515625" style="54" customWidth="1"/>
    <col min="10513" max="10753" width="11.42578125" style="54"/>
    <col min="10754" max="10754" width="4.42578125" style="54" customWidth="1"/>
    <col min="10755" max="10755" width="11.42578125" style="54"/>
    <col min="10756" max="10756" width="24.42578125" style="54" customWidth="1"/>
    <col min="10757" max="10757" width="3" style="54" customWidth="1"/>
    <col min="10758" max="10758" width="4.85546875" style="54" customWidth="1"/>
    <col min="10759" max="10759" width="3" style="54" customWidth="1"/>
    <col min="10760" max="10760" width="11.42578125" style="54"/>
    <col min="10761" max="10761" width="3" style="54" customWidth="1"/>
    <col min="10762" max="10762" width="7" style="54" customWidth="1"/>
    <col min="10763" max="10764" width="3" style="54" customWidth="1"/>
    <col min="10765" max="10765" width="4.85546875" style="54" customWidth="1"/>
    <col min="10766" max="10766" width="15.7109375" style="54" customWidth="1"/>
    <col min="10767" max="10767" width="11.42578125" style="54"/>
    <col min="10768" max="10768" width="13.28515625" style="54" customWidth="1"/>
    <col min="10769" max="11009" width="11.42578125" style="54"/>
    <col min="11010" max="11010" width="4.42578125" style="54" customWidth="1"/>
    <col min="11011" max="11011" width="11.42578125" style="54"/>
    <col min="11012" max="11012" width="24.42578125" style="54" customWidth="1"/>
    <col min="11013" max="11013" width="3" style="54" customWidth="1"/>
    <col min="11014" max="11014" width="4.85546875" style="54" customWidth="1"/>
    <col min="11015" max="11015" width="3" style="54" customWidth="1"/>
    <col min="11016" max="11016" width="11.42578125" style="54"/>
    <col min="11017" max="11017" width="3" style="54" customWidth="1"/>
    <col min="11018" max="11018" width="7" style="54" customWidth="1"/>
    <col min="11019" max="11020" width="3" style="54" customWidth="1"/>
    <col min="11021" max="11021" width="4.85546875" style="54" customWidth="1"/>
    <col min="11022" max="11022" width="15.7109375" style="54" customWidth="1"/>
    <col min="11023" max="11023" width="11.42578125" style="54"/>
    <col min="11024" max="11024" width="13.28515625" style="54" customWidth="1"/>
    <col min="11025" max="11265" width="11.42578125" style="54"/>
    <col min="11266" max="11266" width="4.42578125" style="54" customWidth="1"/>
    <col min="11267" max="11267" width="11.42578125" style="54"/>
    <col min="11268" max="11268" width="24.42578125" style="54" customWidth="1"/>
    <col min="11269" max="11269" width="3" style="54" customWidth="1"/>
    <col min="11270" max="11270" width="4.85546875" style="54" customWidth="1"/>
    <col min="11271" max="11271" width="3" style="54" customWidth="1"/>
    <col min="11272" max="11272" width="11.42578125" style="54"/>
    <col min="11273" max="11273" width="3" style="54" customWidth="1"/>
    <col min="11274" max="11274" width="7" style="54" customWidth="1"/>
    <col min="11275" max="11276" width="3" style="54" customWidth="1"/>
    <col min="11277" max="11277" width="4.85546875" style="54" customWidth="1"/>
    <col min="11278" max="11278" width="15.7109375" style="54" customWidth="1"/>
    <col min="11279" max="11279" width="11.42578125" style="54"/>
    <col min="11280" max="11280" width="13.28515625" style="54" customWidth="1"/>
    <col min="11281" max="11521" width="11.42578125" style="54"/>
    <col min="11522" max="11522" width="4.42578125" style="54" customWidth="1"/>
    <col min="11523" max="11523" width="11.42578125" style="54"/>
    <col min="11524" max="11524" width="24.42578125" style="54" customWidth="1"/>
    <col min="11525" max="11525" width="3" style="54" customWidth="1"/>
    <col min="11526" max="11526" width="4.85546875" style="54" customWidth="1"/>
    <col min="11527" max="11527" width="3" style="54" customWidth="1"/>
    <col min="11528" max="11528" width="11.42578125" style="54"/>
    <col min="11529" max="11529" width="3" style="54" customWidth="1"/>
    <col min="11530" max="11530" width="7" style="54" customWidth="1"/>
    <col min="11531" max="11532" width="3" style="54" customWidth="1"/>
    <col min="11533" max="11533" width="4.85546875" style="54" customWidth="1"/>
    <col min="11534" max="11534" width="15.7109375" style="54" customWidth="1"/>
    <col min="11535" max="11535" width="11.42578125" style="54"/>
    <col min="11536" max="11536" width="13.28515625" style="54" customWidth="1"/>
    <col min="11537" max="11777" width="11.42578125" style="54"/>
    <col min="11778" max="11778" width="4.42578125" style="54" customWidth="1"/>
    <col min="11779" max="11779" width="11.42578125" style="54"/>
    <col min="11780" max="11780" width="24.42578125" style="54" customWidth="1"/>
    <col min="11781" max="11781" width="3" style="54" customWidth="1"/>
    <col min="11782" max="11782" width="4.85546875" style="54" customWidth="1"/>
    <col min="11783" max="11783" width="3" style="54" customWidth="1"/>
    <col min="11784" max="11784" width="11.42578125" style="54"/>
    <col min="11785" max="11785" width="3" style="54" customWidth="1"/>
    <col min="11786" max="11786" width="7" style="54" customWidth="1"/>
    <col min="11787" max="11788" width="3" style="54" customWidth="1"/>
    <col min="11789" max="11789" width="4.85546875" style="54" customWidth="1"/>
    <col min="11790" max="11790" width="15.7109375" style="54" customWidth="1"/>
    <col min="11791" max="11791" width="11.42578125" style="54"/>
    <col min="11792" max="11792" width="13.28515625" style="54" customWidth="1"/>
    <col min="11793" max="12033" width="11.42578125" style="54"/>
    <col min="12034" max="12034" width="4.42578125" style="54" customWidth="1"/>
    <col min="12035" max="12035" width="11.42578125" style="54"/>
    <col min="12036" max="12036" width="24.42578125" style="54" customWidth="1"/>
    <col min="12037" max="12037" width="3" style="54" customWidth="1"/>
    <col min="12038" max="12038" width="4.85546875" style="54" customWidth="1"/>
    <col min="12039" max="12039" width="3" style="54" customWidth="1"/>
    <col min="12040" max="12040" width="11.42578125" style="54"/>
    <col min="12041" max="12041" width="3" style="54" customWidth="1"/>
    <col min="12042" max="12042" width="7" style="54" customWidth="1"/>
    <col min="12043" max="12044" width="3" style="54" customWidth="1"/>
    <col min="12045" max="12045" width="4.85546875" style="54" customWidth="1"/>
    <col min="12046" max="12046" width="15.7109375" style="54" customWidth="1"/>
    <col min="12047" max="12047" width="11.42578125" style="54"/>
    <col min="12048" max="12048" width="13.28515625" style="54" customWidth="1"/>
    <col min="12049" max="12289" width="11.42578125" style="54"/>
    <col min="12290" max="12290" width="4.42578125" style="54" customWidth="1"/>
    <col min="12291" max="12291" width="11.42578125" style="54"/>
    <col min="12292" max="12292" width="24.42578125" style="54" customWidth="1"/>
    <col min="12293" max="12293" width="3" style="54" customWidth="1"/>
    <col min="12294" max="12294" width="4.85546875" style="54" customWidth="1"/>
    <col min="12295" max="12295" width="3" style="54" customWidth="1"/>
    <col min="12296" max="12296" width="11.42578125" style="54"/>
    <col min="12297" max="12297" width="3" style="54" customWidth="1"/>
    <col min="12298" max="12298" width="7" style="54" customWidth="1"/>
    <col min="12299" max="12300" width="3" style="54" customWidth="1"/>
    <col min="12301" max="12301" width="4.85546875" style="54" customWidth="1"/>
    <col min="12302" max="12302" width="15.7109375" style="54" customWidth="1"/>
    <col min="12303" max="12303" width="11.42578125" style="54"/>
    <col min="12304" max="12304" width="13.28515625" style="54" customWidth="1"/>
    <col min="12305" max="12545" width="11.42578125" style="54"/>
    <col min="12546" max="12546" width="4.42578125" style="54" customWidth="1"/>
    <col min="12547" max="12547" width="11.42578125" style="54"/>
    <col min="12548" max="12548" width="24.42578125" style="54" customWidth="1"/>
    <col min="12549" max="12549" width="3" style="54" customWidth="1"/>
    <col min="12550" max="12550" width="4.85546875" style="54" customWidth="1"/>
    <col min="12551" max="12551" width="3" style="54" customWidth="1"/>
    <col min="12552" max="12552" width="11.42578125" style="54"/>
    <col min="12553" max="12553" width="3" style="54" customWidth="1"/>
    <col min="12554" max="12554" width="7" style="54" customWidth="1"/>
    <col min="12555" max="12556" width="3" style="54" customWidth="1"/>
    <col min="12557" max="12557" width="4.85546875" style="54" customWidth="1"/>
    <col min="12558" max="12558" width="15.7109375" style="54" customWidth="1"/>
    <col min="12559" max="12559" width="11.42578125" style="54"/>
    <col min="12560" max="12560" width="13.28515625" style="54" customWidth="1"/>
    <col min="12561" max="12801" width="11.42578125" style="54"/>
    <col min="12802" max="12802" width="4.42578125" style="54" customWidth="1"/>
    <col min="12803" max="12803" width="11.42578125" style="54"/>
    <col min="12804" max="12804" width="24.42578125" style="54" customWidth="1"/>
    <col min="12805" max="12805" width="3" style="54" customWidth="1"/>
    <col min="12806" max="12806" width="4.85546875" style="54" customWidth="1"/>
    <col min="12807" max="12807" width="3" style="54" customWidth="1"/>
    <col min="12808" max="12808" width="11.42578125" style="54"/>
    <col min="12809" max="12809" width="3" style="54" customWidth="1"/>
    <col min="12810" max="12810" width="7" style="54" customWidth="1"/>
    <col min="12811" max="12812" width="3" style="54" customWidth="1"/>
    <col min="12813" max="12813" width="4.85546875" style="54" customWidth="1"/>
    <col min="12814" max="12814" width="15.7109375" style="54" customWidth="1"/>
    <col min="12815" max="12815" width="11.42578125" style="54"/>
    <col min="12816" max="12816" width="13.28515625" style="54" customWidth="1"/>
    <col min="12817" max="13057" width="11.42578125" style="54"/>
    <col min="13058" max="13058" width="4.42578125" style="54" customWidth="1"/>
    <col min="13059" max="13059" width="11.42578125" style="54"/>
    <col min="13060" max="13060" width="24.42578125" style="54" customWidth="1"/>
    <col min="13061" max="13061" width="3" style="54" customWidth="1"/>
    <col min="13062" max="13062" width="4.85546875" style="54" customWidth="1"/>
    <col min="13063" max="13063" width="3" style="54" customWidth="1"/>
    <col min="13064" max="13064" width="11.42578125" style="54"/>
    <col min="13065" max="13065" width="3" style="54" customWidth="1"/>
    <col min="13066" max="13066" width="7" style="54" customWidth="1"/>
    <col min="13067" max="13068" width="3" style="54" customWidth="1"/>
    <col min="13069" max="13069" width="4.85546875" style="54" customWidth="1"/>
    <col min="13070" max="13070" width="15.7109375" style="54" customWidth="1"/>
    <col min="13071" max="13071" width="11.42578125" style="54"/>
    <col min="13072" max="13072" width="13.28515625" style="54" customWidth="1"/>
    <col min="13073" max="13313" width="11.42578125" style="54"/>
    <col min="13314" max="13314" width="4.42578125" style="54" customWidth="1"/>
    <col min="13315" max="13315" width="11.42578125" style="54"/>
    <col min="13316" max="13316" width="24.42578125" style="54" customWidth="1"/>
    <col min="13317" max="13317" width="3" style="54" customWidth="1"/>
    <col min="13318" max="13318" width="4.85546875" style="54" customWidth="1"/>
    <col min="13319" max="13319" width="3" style="54" customWidth="1"/>
    <col min="13320" max="13320" width="11.42578125" style="54"/>
    <col min="13321" max="13321" width="3" style="54" customWidth="1"/>
    <col min="13322" max="13322" width="7" style="54" customWidth="1"/>
    <col min="13323" max="13324" width="3" style="54" customWidth="1"/>
    <col min="13325" max="13325" width="4.85546875" style="54" customWidth="1"/>
    <col min="13326" max="13326" width="15.7109375" style="54" customWidth="1"/>
    <col min="13327" max="13327" width="11.42578125" style="54"/>
    <col min="13328" max="13328" width="13.28515625" style="54" customWidth="1"/>
    <col min="13329" max="13569" width="11.42578125" style="54"/>
    <col min="13570" max="13570" width="4.42578125" style="54" customWidth="1"/>
    <col min="13571" max="13571" width="11.42578125" style="54"/>
    <col min="13572" max="13572" width="24.42578125" style="54" customWidth="1"/>
    <col min="13573" max="13573" width="3" style="54" customWidth="1"/>
    <col min="13574" max="13574" width="4.85546875" style="54" customWidth="1"/>
    <col min="13575" max="13575" width="3" style="54" customWidth="1"/>
    <col min="13576" max="13576" width="11.42578125" style="54"/>
    <col min="13577" max="13577" width="3" style="54" customWidth="1"/>
    <col min="13578" max="13578" width="7" style="54" customWidth="1"/>
    <col min="13579" max="13580" width="3" style="54" customWidth="1"/>
    <col min="13581" max="13581" width="4.85546875" style="54" customWidth="1"/>
    <col min="13582" max="13582" width="15.7109375" style="54" customWidth="1"/>
    <col min="13583" max="13583" width="11.42578125" style="54"/>
    <col min="13584" max="13584" width="13.28515625" style="54" customWidth="1"/>
    <col min="13585" max="13825" width="11.42578125" style="54"/>
    <col min="13826" max="13826" width="4.42578125" style="54" customWidth="1"/>
    <col min="13827" max="13827" width="11.42578125" style="54"/>
    <col min="13828" max="13828" width="24.42578125" style="54" customWidth="1"/>
    <col min="13829" max="13829" width="3" style="54" customWidth="1"/>
    <col min="13830" max="13830" width="4.85546875" style="54" customWidth="1"/>
    <col min="13831" max="13831" width="3" style="54" customWidth="1"/>
    <col min="13832" max="13832" width="11.42578125" style="54"/>
    <col min="13833" max="13833" width="3" style="54" customWidth="1"/>
    <col min="13834" max="13834" width="7" style="54" customWidth="1"/>
    <col min="13835" max="13836" width="3" style="54" customWidth="1"/>
    <col min="13837" max="13837" width="4.85546875" style="54" customWidth="1"/>
    <col min="13838" max="13838" width="15.7109375" style="54" customWidth="1"/>
    <col min="13839" max="13839" width="11.42578125" style="54"/>
    <col min="13840" max="13840" width="13.28515625" style="54" customWidth="1"/>
    <col min="13841" max="14081" width="11.42578125" style="54"/>
    <col min="14082" max="14082" width="4.42578125" style="54" customWidth="1"/>
    <col min="14083" max="14083" width="11.42578125" style="54"/>
    <col min="14084" max="14084" width="24.42578125" style="54" customWidth="1"/>
    <col min="14085" max="14085" width="3" style="54" customWidth="1"/>
    <col min="14086" max="14086" width="4.85546875" style="54" customWidth="1"/>
    <col min="14087" max="14087" width="3" style="54" customWidth="1"/>
    <col min="14088" max="14088" width="11.42578125" style="54"/>
    <col min="14089" max="14089" width="3" style="54" customWidth="1"/>
    <col min="14090" max="14090" width="7" style="54" customWidth="1"/>
    <col min="14091" max="14092" width="3" style="54" customWidth="1"/>
    <col min="14093" max="14093" width="4.85546875" style="54" customWidth="1"/>
    <col min="14094" max="14094" width="15.7109375" style="54" customWidth="1"/>
    <col min="14095" max="14095" width="11.42578125" style="54"/>
    <col min="14096" max="14096" width="13.28515625" style="54" customWidth="1"/>
    <col min="14097" max="14337" width="11.42578125" style="54"/>
    <col min="14338" max="14338" width="4.42578125" style="54" customWidth="1"/>
    <col min="14339" max="14339" width="11.42578125" style="54"/>
    <col min="14340" max="14340" width="24.42578125" style="54" customWidth="1"/>
    <col min="14341" max="14341" width="3" style="54" customWidth="1"/>
    <col min="14342" max="14342" width="4.85546875" style="54" customWidth="1"/>
    <col min="14343" max="14343" width="3" style="54" customWidth="1"/>
    <col min="14344" max="14344" width="11.42578125" style="54"/>
    <col min="14345" max="14345" width="3" style="54" customWidth="1"/>
    <col min="14346" max="14346" width="7" style="54" customWidth="1"/>
    <col min="14347" max="14348" width="3" style="54" customWidth="1"/>
    <col min="14349" max="14349" width="4.85546875" style="54" customWidth="1"/>
    <col min="14350" max="14350" width="15.7109375" style="54" customWidth="1"/>
    <col min="14351" max="14351" width="11.42578125" style="54"/>
    <col min="14352" max="14352" width="13.28515625" style="54" customWidth="1"/>
    <col min="14353" max="14593" width="11.42578125" style="54"/>
    <col min="14594" max="14594" width="4.42578125" style="54" customWidth="1"/>
    <col min="14595" max="14595" width="11.42578125" style="54"/>
    <col min="14596" max="14596" width="24.42578125" style="54" customWidth="1"/>
    <col min="14597" max="14597" width="3" style="54" customWidth="1"/>
    <col min="14598" max="14598" width="4.85546875" style="54" customWidth="1"/>
    <col min="14599" max="14599" width="3" style="54" customWidth="1"/>
    <col min="14600" max="14600" width="11.42578125" style="54"/>
    <col min="14601" max="14601" width="3" style="54" customWidth="1"/>
    <col min="14602" max="14602" width="7" style="54" customWidth="1"/>
    <col min="14603" max="14604" width="3" style="54" customWidth="1"/>
    <col min="14605" max="14605" width="4.85546875" style="54" customWidth="1"/>
    <col min="14606" max="14606" width="15.7109375" style="54" customWidth="1"/>
    <col min="14607" max="14607" width="11.42578125" style="54"/>
    <col min="14608" max="14608" width="13.28515625" style="54" customWidth="1"/>
    <col min="14609" max="14849" width="11.42578125" style="54"/>
    <col min="14850" max="14850" width="4.42578125" style="54" customWidth="1"/>
    <col min="14851" max="14851" width="11.42578125" style="54"/>
    <col min="14852" max="14852" width="24.42578125" style="54" customWidth="1"/>
    <col min="14853" max="14853" width="3" style="54" customWidth="1"/>
    <col min="14854" max="14854" width="4.85546875" style="54" customWidth="1"/>
    <col min="14855" max="14855" width="3" style="54" customWidth="1"/>
    <col min="14856" max="14856" width="11.42578125" style="54"/>
    <col min="14857" max="14857" width="3" style="54" customWidth="1"/>
    <col min="14858" max="14858" width="7" style="54" customWidth="1"/>
    <col min="14859" max="14860" width="3" style="54" customWidth="1"/>
    <col min="14861" max="14861" width="4.85546875" style="54" customWidth="1"/>
    <col min="14862" max="14862" width="15.7109375" style="54" customWidth="1"/>
    <col min="14863" max="14863" width="11.42578125" style="54"/>
    <col min="14864" max="14864" width="13.28515625" style="54" customWidth="1"/>
    <col min="14865" max="15105" width="11.42578125" style="54"/>
    <col min="15106" max="15106" width="4.42578125" style="54" customWidth="1"/>
    <col min="15107" max="15107" width="11.42578125" style="54"/>
    <col min="15108" max="15108" width="24.42578125" style="54" customWidth="1"/>
    <col min="15109" max="15109" width="3" style="54" customWidth="1"/>
    <col min="15110" max="15110" width="4.85546875" style="54" customWidth="1"/>
    <col min="15111" max="15111" width="3" style="54" customWidth="1"/>
    <col min="15112" max="15112" width="11.42578125" style="54"/>
    <col min="15113" max="15113" width="3" style="54" customWidth="1"/>
    <col min="15114" max="15114" width="7" style="54" customWidth="1"/>
    <col min="15115" max="15116" width="3" style="54" customWidth="1"/>
    <col min="15117" max="15117" width="4.85546875" style="54" customWidth="1"/>
    <col min="15118" max="15118" width="15.7109375" style="54" customWidth="1"/>
    <col min="15119" max="15119" width="11.42578125" style="54"/>
    <col min="15120" max="15120" width="13.28515625" style="54" customWidth="1"/>
    <col min="15121" max="15361" width="11.42578125" style="54"/>
    <col min="15362" max="15362" width="4.42578125" style="54" customWidth="1"/>
    <col min="15363" max="15363" width="11.42578125" style="54"/>
    <col min="15364" max="15364" width="24.42578125" style="54" customWidth="1"/>
    <col min="15365" max="15365" width="3" style="54" customWidth="1"/>
    <col min="15366" max="15366" width="4.85546875" style="54" customWidth="1"/>
    <col min="15367" max="15367" width="3" style="54" customWidth="1"/>
    <col min="15368" max="15368" width="11.42578125" style="54"/>
    <col min="15369" max="15369" width="3" style="54" customWidth="1"/>
    <col min="15370" max="15370" width="7" style="54" customWidth="1"/>
    <col min="15371" max="15372" width="3" style="54" customWidth="1"/>
    <col min="15373" max="15373" width="4.85546875" style="54" customWidth="1"/>
    <col min="15374" max="15374" width="15.7109375" style="54" customWidth="1"/>
    <col min="15375" max="15375" width="11.42578125" style="54"/>
    <col min="15376" max="15376" width="13.28515625" style="54" customWidth="1"/>
    <col min="15377" max="15617" width="11.42578125" style="54"/>
    <col min="15618" max="15618" width="4.42578125" style="54" customWidth="1"/>
    <col min="15619" max="15619" width="11.42578125" style="54"/>
    <col min="15620" max="15620" width="24.42578125" style="54" customWidth="1"/>
    <col min="15621" max="15621" width="3" style="54" customWidth="1"/>
    <col min="15622" max="15622" width="4.85546875" style="54" customWidth="1"/>
    <col min="15623" max="15623" width="3" style="54" customWidth="1"/>
    <col min="15624" max="15624" width="11.42578125" style="54"/>
    <col min="15625" max="15625" width="3" style="54" customWidth="1"/>
    <col min="15626" max="15626" width="7" style="54" customWidth="1"/>
    <col min="15627" max="15628" width="3" style="54" customWidth="1"/>
    <col min="15629" max="15629" width="4.85546875" style="54" customWidth="1"/>
    <col min="15630" max="15630" width="15.7109375" style="54" customWidth="1"/>
    <col min="15631" max="15631" width="11.42578125" style="54"/>
    <col min="15632" max="15632" width="13.28515625" style="54" customWidth="1"/>
    <col min="15633" max="15873" width="11.42578125" style="54"/>
    <col min="15874" max="15874" width="4.42578125" style="54" customWidth="1"/>
    <col min="15875" max="15875" width="11.42578125" style="54"/>
    <col min="15876" max="15876" width="24.42578125" style="54" customWidth="1"/>
    <col min="15877" max="15877" width="3" style="54" customWidth="1"/>
    <col min="15878" max="15878" width="4.85546875" style="54" customWidth="1"/>
    <col min="15879" max="15879" width="3" style="54" customWidth="1"/>
    <col min="15880" max="15880" width="11.42578125" style="54"/>
    <col min="15881" max="15881" width="3" style="54" customWidth="1"/>
    <col min="15882" max="15882" width="7" style="54" customWidth="1"/>
    <col min="15883" max="15884" width="3" style="54" customWidth="1"/>
    <col min="15885" max="15885" width="4.85546875" style="54" customWidth="1"/>
    <col min="15886" max="15886" width="15.7109375" style="54" customWidth="1"/>
    <col min="15887" max="15887" width="11.42578125" style="54"/>
    <col min="15888" max="15888" width="13.28515625" style="54" customWidth="1"/>
    <col min="15889" max="16129" width="11.42578125" style="54"/>
    <col min="16130" max="16130" width="4.42578125" style="54" customWidth="1"/>
    <col min="16131" max="16131" width="11.42578125" style="54"/>
    <col min="16132" max="16132" width="24.42578125" style="54" customWidth="1"/>
    <col min="16133" max="16133" width="3" style="54" customWidth="1"/>
    <col min="16134" max="16134" width="4.85546875" style="54" customWidth="1"/>
    <col min="16135" max="16135" width="3" style="54" customWidth="1"/>
    <col min="16136" max="16136" width="11.42578125" style="54"/>
    <col min="16137" max="16137" width="3" style="54" customWidth="1"/>
    <col min="16138" max="16138" width="7" style="54" customWidth="1"/>
    <col min="16139" max="16140" width="3" style="54" customWidth="1"/>
    <col min="16141" max="16141" width="4.85546875" style="54" customWidth="1"/>
    <col min="16142" max="16142" width="15.7109375" style="54" customWidth="1"/>
    <col min="16143" max="16143" width="11.42578125" style="54"/>
    <col min="16144" max="16144" width="13.28515625" style="54" customWidth="1"/>
    <col min="16145" max="16384" width="11.42578125" style="54"/>
  </cols>
  <sheetData>
    <row r="1" spans="3:18" x14ac:dyDescent="0.25">
      <c r="C1" s="237"/>
      <c r="D1" s="237"/>
      <c r="E1" s="237"/>
      <c r="F1" s="237"/>
      <c r="G1" s="237"/>
      <c r="H1" s="237"/>
      <c r="I1" s="237"/>
      <c r="J1" s="237"/>
      <c r="K1" s="237"/>
      <c r="L1" s="237"/>
      <c r="M1" s="237"/>
      <c r="N1" s="237"/>
      <c r="O1" s="237"/>
      <c r="P1" s="237"/>
      <c r="R1" s="54" t="s">
        <v>1389</v>
      </c>
    </row>
    <row r="2" spans="3:18" ht="18" x14ac:dyDescent="0.25">
      <c r="C2" s="237"/>
      <c r="D2" s="238" t="s">
        <v>1237</v>
      </c>
      <c r="E2" s="239"/>
      <c r="F2" s="239"/>
      <c r="G2" s="239"/>
      <c r="H2" s="239"/>
      <c r="I2" s="239"/>
      <c r="J2" s="239"/>
      <c r="K2" s="239"/>
      <c r="L2" s="239"/>
      <c r="M2" s="237"/>
      <c r="N2" s="237"/>
      <c r="O2" s="237"/>
      <c r="P2" s="237"/>
    </row>
    <row r="3" spans="3:18" ht="15" x14ac:dyDescent="0.25">
      <c r="C3" s="237"/>
      <c r="D3" s="237"/>
      <c r="E3" s="237"/>
      <c r="F3" s="237"/>
      <c r="G3" s="237"/>
      <c r="H3" s="237"/>
      <c r="I3" s="237"/>
      <c r="J3" s="237"/>
      <c r="K3" s="237"/>
      <c r="L3" s="237"/>
      <c r="M3" s="237"/>
      <c r="N3" s="237"/>
      <c r="O3" s="237"/>
      <c r="P3" s="237"/>
      <c r="R3" s="56" t="s">
        <v>1238</v>
      </c>
    </row>
    <row r="4" spans="3:18" ht="15" x14ac:dyDescent="0.25">
      <c r="C4" s="237"/>
      <c r="D4" s="380" t="s">
        <v>1239</v>
      </c>
      <c r="E4" s="380"/>
      <c r="F4" s="380"/>
      <c r="G4" s="380"/>
      <c r="H4" s="240"/>
      <c r="I4" s="241"/>
      <c r="J4" s="241"/>
      <c r="K4" s="241"/>
      <c r="L4" s="241"/>
      <c r="M4" s="242" t="s">
        <v>1240</v>
      </c>
      <c r="N4" s="381">
        <v>2023</v>
      </c>
      <c r="O4" s="381"/>
      <c r="P4" s="237"/>
      <c r="R4" s="54" t="s">
        <v>1241</v>
      </c>
    </row>
    <row r="5" spans="3:18" ht="18" x14ac:dyDescent="0.25">
      <c r="C5" s="237"/>
      <c r="D5" s="380"/>
      <c r="E5" s="380"/>
      <c r="F5" s="380"/>
      <c r="G5" s="380"/>
      <c r="H5" s="382" t="s">
        <v>1242</v>
      </c>
      <c r="I5" s="383"/>
      <c r="J5" s="383"/>
      <c r="K5" s="383"/>
      <c r="L5" s="383"/>
      <c r="M5" s="384"/>
      <c r="N5" s="385">
        <f>IF(ISERROR($N$68),0,$N$68)</f>
        <v>0</v>
      </c>
      <c r="O5" s="385"/>
      <c r="P5" s="237"/>
      <c r="R5" s="59" t="s">
        <v>1243</v>
      </c>
    </row>
    <row r="6" spans="3:18" ht="15" x14ac:dyDescent="0.25">
      <c r="C6" s="237"/>
      <c r="D6" s="237"/>
      <c r="E6" s="237"/>
      <c r="F6" s="237"/>
      <c r="G6" s="237"/>
      <c r="H6" s="237"/>
      <c r="I6" s="237"/>
      <c r="J6" s="237"/>
      <c r="K6" s="237"/>
      <c r="L6" s="237"/>
      <c r="M6" s="237"/>
      <c r="N6" s="237"/>
      <c r="O6" s="237"/>
      <c r="P6" s="237"/>
      <c r="R6" s="59" t="s">
        <v>1244</v>
      </c>
    </row>
    <row r="7" spans="3:18" ht="15" x14ac:dyDescent="0.25">
      <c r="C7" s="237"/>
      <c r="D7" s="237"/>
      <c r="E7" s="237"/>
      <c r="F7" s="237"/>
      <c r="G7" s="237"/>
      <c r="H7" s="237"/>
      <c r="I7" s="237"/>
      <c r="J7" s="237"/>
      <c r="K7" s="237"/>
      <c r="L7" s="237"/>
      <c r="M7" s="237"/>
      <c r="N7" s="237"/>
      <c r="O7" s="237"/>
      <c r="P7" s="237"/>
      <c r="R7" s="59" t="s">
        <v>1245</v>
      </c>
    </row>
    <row r="8" spans="3:18" ht="15" x14ac:dyDescent="0.25">
      <c r="C8" s="243" t="s">
        <v>1246</v>
      </c>
      <c r="D8" s="237" t="s">
        <v>1247</v>
      </c>
      <c r="E8" s="237"/>
      <c r="F8" s="237"/>
      <c r="G8" s="237"/>
      <c r="H8" s="237"/>
      <c r="I8" s="237"/>
      <c r="J8" s="237"/>
      <c r="K8" s="237"/>
      <c r="L8" s="237"/>
      <c r="M8" s="237"/>
      <c r="N8" s="237"/>
      <c r="O8" s="237"/>
      <c r="P8" s="237"/>
      <c r="R8" s="59" t="s">
        <v>1248</v>
      </c>
    </row>
    <row r="9" spans="3:18" ht="20.100000000000001" customHeight="1" thickBot="1" x14ac:dyDescent="0.3">
      <c r="C9" s="237"/>
      <c r="D9" s="237"/>
      <c r="E9" s="237"/>
      <c r="F9" s="237"/>
      <c r="G9" s="237"/>
      <c r="H9" s="237"/>
      <c r="I9" s="237"/>
      <c r="J9" s="237"/>
      <c r="K9" s="237"/>
      <c r="L9" s="237"/>
      <c r="M9" s="244" t="s">
        <v>1249</v>
      </c>
      <c r="N9" s="245">
        <f>N4</f>
        <v>2023</v>
      </c>
      <c r="O9" s="237"/>
      <c r="P9" s="237"/>
    </row>
    <row r="10" spans="3:18" ht="20.100000000000001" customHeight="1" x14ac:dyDescent="0.25">
      <c r="C10" s="237"/>
      <c r="D10" s="246" t="s">
        <v>1250</v>
      </c>
      <c r="E10" s="247"/>
      <c r="F10" s="247"/>
      <c r="G10" s="247"/>
      <c r="H10" s="247"/>
      <c r="I10" s="247"/>
      <c r="J10" s="247"/>
      <c r="K10" s="247"/>
      <c r="L10" s="247"/>
      <c r="M10" s="247"/>
      <c r="N10" s="287"/>
      <c r="O10" s="237"/>
      <c r="P10" s="237"/>
    </row>
    <row r="11" spans="3:18" ht="20.100000000000001" customHeight="1" x14ac:dyDescent="0.25">
      <c r="C11" s="237"/>
      <c r="D11" s="248" t="s">
        <v>1251</v>
      </c>
      <c r="E11" s="249"/>
      <c r="F11" s="249"/>
      <c r="G11" s="249"/>
      <c r="H11" s="249"/>
      <c r="I11" s="249"/>
      <c r="J11" s="249"/>
      <c r="K11" s="249"/>
      <c r="L11" s="249"/>
      <c r="M11" s="247"/>
      <c r="N11" s="288"/>
      <c r="O11" s="237"/>
      <c r="P11" s="237"/>
    </row>
    <row r="12" spans="3:18" x14ac:dyDescent="0.25">
      <c r="C12" s="237"/>
      <c r="D12" s="250" t="s">
        <v>1252</v>
      </c>
      <c r="E12" s="251"/>
      <c r="F12" s="251"/>
      <c r="G12" s="251"/>
      <c r="H12" s="251"/>
      <c r="I12" s="251"/>
      <c r="J12" s="251"/>
      <c r="K12" s="251"/>
      <c r="L12" s="251"/>
      <c r="M12" s="251"/>
      <c r="N12" s="386"/>
      <c r="O12" s="237"/>
      <c r="P12" s="237"/>
    </row>
    <row r="13" spans="3:18" x14ac:dyDescent="0.25">
      <c r="C13" s="237"/>
      <c r="D13" s="252" t="s">
        <v>1253</v>
      </c>
      <c r="E13" s="253"/>
      <c r="F13" s="253"/>
      <c r="G13" s="253"/>
      <c r="H13" s="253"/>
      <c r="I13" s="253"/>
      <c r="J13" s="253"/>
      <c r="K13" s="253"/>
      <c r="L13" s="253"/>
      <c r="M13" s="237"/>
      <c r="N13" s="387"/>
      <c r="O13" s="237"/>
      <c r="P13" s="237"/>
    </row>
    <row r="14" spans="3:18" ht="15" thickBot="1" x14ac:dyDescent="0.3">
      <c r="C14" s="237"/>
      <c r="D14" s="254" t="s">
        <v>1254</v>
      </c>
      <c r="E14" s="255"/>
      <c r="F14" s="255"/>
      <c r="G14" s="255"/>
      <c r="H14" s="255"/>
      <c r="I14" s="255"/>
      <c r="J14" s="255"/>
      <c r="K14" s="255"/>
      <c r="L14" s="255"/>
      <c r="M14" s="256"/>
      <c r="N14" s="388"/>
      <c r="O14" s="237"/>
      <c r="P14" s="237"/>
    </row>
    <row r="15" spans="3:18" ht="20.100000000000001" customHeight="1" thickBot="1" x14ac:dyDescent="0.3">
      <c r="C15" s="237"/>
      <c r="D15" s="237"/>
      <c r="E15" s="237"/>
      <c r="F15" s="237"/>
      <c r="G15" s="237"/>
      <c r="H15" s="237"/>
      <c r="I15" s="237"/>
      <c r="J15" s="237"/>
      <c r="K15" s="237"/>
      <c r="L15" s="237"/>
      <c r="M15" s="244" t="s">
        <v>1255</v>
      </c>
      <c r="N15" s="245">
        <f>N4</f>
        <v>2023</v>
      </c>
      <c r="O15" s="237"/>
      <c r="P15" s="237"/>
    </row>
    <row r="16" spans="3:18" ht="14.25" customHeight="1" x14ac:dyDescent="0.25">
      <c r="C16" s="237"/>
      <c r="D16" s="250" t="s">
        <v>1256</v>
      </c>
      <c r="E16" s="251"/>
      <c r="F16" s="251"/>
      <c r="G16" s="251"/>
      <c r="H16" s="251"/>
      <c r="I16" s="251"/>
      <c r="J16" s="251"/>
      <c r="K16" s="251"/>
      <c r="L16" s="251"/>
      <c r="M16" s="251"/>
      <c r="N16" s="378"/>
      <c r="O16" s="237"/>
      <c r="P16" s="237"/>
    </row>
    <row r="17" spans="3:16" ht="14.25" customHeight="1" thickBot="1" x14ac:dyDescent="0.3">
      <c r="C17" s="237"/>
      <c r="D17" s="257" t="s">
        <v>1257</v>
      </c>
      <c r="E17" s="256"/>
      <c r="F17" s="256"/>
      <c r="G17" s="256"/>
      <c r="H17" s="256"/>
      <c r="I17" s="256"/>
      <c r="J17" s="256"/>
      <c r="K17" s="256"/>
      <c r="L17" s="256"/>
      <c r="M17" s="256"/>
      <c r="N17" s="379"/>
      <c r="O17" s="237"/>
      <c r="P17" s="237"/>
    </row>
    <row r="18" spans="3:16" x14ac:dyDescent="0.25">
      <c r="C18" s="237"/>
      <c r="D18" s="237"/>
      <c r="E18" s="237"/>
      <c r="F18" s="237"/>
      <c r="G18" s="237"/>
      <c r="H18" s="237"/>
      <c r="I18" s="237"/>
      <c r="J18" s="237"/>
      <c r="K18" s="237"/>
      <c r="L18" s="237"/>
      <c r="M18" s="237"/>
      <c r="N18" s="237"/>
      <c r="O18" s="237"/>
      <c r="P18" s="237"/>
    </row>
    <row r="19" spans="3:16" x14ac:dyDescent="0.25">
      <c r="C19" s="237"/>
      <c r="D19" s="237"/>
      <c r="E19" s="237"/>
      <c r="F19" s="237"/>
      <c r="G19" s="237"/>
      <c r="H19" s="237"/>
      <c r="I19" s="237"/>
      <c r="J19" s="237"/>
      <c r="K19" s="237"/>
      <c r="L19" s="237"/>
      <c r="M19" s="237"/>
      <c r="N19" s="237"/>
      <c r="O19" s="237"/>
      <c r="P19" s="237"/>
    </row>
    <row r="20" spans="3:16" ht="15" x14ac:dyDescent="0.25">
      <c r="C20" s="243" t="s">
        <v>1258</v>
      </c>
      <c r="D20" s="243" t="s">
        <v>1259</v>
      </c>
      <c r="E20" s="237"/>
      <c r="F20" s="237"/>
      <c r="G20" s="237"/>
      <c r="H20" s="237"/>
      <c r="I20" s="237"/>
      <c r="J20" s="237"/>
      <c r="K20" s="237"/>
      <c r="L20" s="237"/>
      <c r="M20" s="237"/>
      <c r="N20" s="237"/>
      <c r="O20" s="237"/>
      <c r="P20" s="237"/>
    </row>
    <row r="21" spans="3:16" x14ac:dyDescent="0.25">
      <c r="C21" s="237"/>
      <c r="D21" s="237"/>
      <c r="E21" s="237"/>
      <c r="F21" s="237"/>
      <c r="G21" s="237"/>
      <c r="H21" s="237"/>
      <c r="I21" s="237"/>
      <c r="J21" s="237"/>
      <c r="K21" s="237"/>
      <c r="L21" s="237"/>
      <c r="M21" s="237"/>
      <c r="N21" s="237"/>
      <c r="O21" s="237"/>
      <c r="P21" s="237"/>
    </row>
    <row r="22" spans="3:16" ht="20.100000000000001" customHeight="1" thickBot="1" x14ac:dyDescent="0.3">
      <c r="C22" s="237"/>
      <c r="D22" s="258" t="s">
        <v>1260</v>
      </c>
      <c r="E22" s="397"/>
      <c r="F22" s="406"/>
      <c r="G22" s="397" t="s">
        <v>1261</v>
      </c>
      <c r="H22" s="259">
        <f>$N$11</f>
        <v>0</v>
      </c>
      <c r="I22" s="397"/>
      <c r="J22" s="397"/>
      <c r="K22" s="397" t="s">
        <v>1261</v>
      </c>
      <c r="L22" s="260"/>
      <c r="M22" s="261"/>
      <c r="N22" s="393">
        <f>IF(ISERROR($N$11/$N$10),0,$N$11/$N$10)</f>
        <v>0</v>
      </c>
      <c r="O22" s="237"/>
      <c r="P22" s="237"/>
    </row>
    <row r="23" spans="3:16" ht="20.100000000000001" customHeight="1" x14ac:dyDescent="0.25">
      <c r="C23" s="237"/>
      <c r="D23" s="262" t="s">
        <v>1262</v>
      </c>
      <c r="E23" s="398"/>
      <c r="F23" s="407"/>
      <c r="G23" s="398"/>
      <c r="H23" s="263">
        <f>$N$10</f>
        <v>0</v>
      </c>
      <c r="I23" s="398"/>
      <c r="J23" s="398"/>
      <c r="K23" s="398"/>
      <c r="L23" s="264"/>
      <c r="M23" s="265"/>
      <c r="N23" s="394"/>
      <c r="O23" s="237"/>
      <c r="P23" s="237"/>
    </row>
    <row r="24" spans="3:16" x14ac:dyDescent="0.25">
      <c r="C24" s="237"/>
      <c r="D24" s="237"/>
      <c r="E24" s="237"/>
      <c r="F24" s="237"/>
      <c r="G24" s="237"/>
      <c r="H24" s="237"/>
      <c r="I24" s="237"/>
      <c r="J24" s="237"/>
      <c r="K24" s="237"/>
      <c r="L24" s="237"/>
      <c r="M24" s="237"/>
      <c r="N24" s="237"/>
      <c r="O24" s="237"/>
      <c r="P24" s="237"/>
    </row>
    <row r="25" spans="3:16" x14ac:dyDescent="0.25">
      <c r="C25" s="237"/>
      <c r="D25" s="237"/>
      <c r="E25" s="237"/>
      <c r="F25" s="237"/>
      <c r="G25" s="237"/>
      <c r="H25" s="237"/>
      <c r="I25" s="237"/>
      <c r="J25" s="237"/>
      <c r="K25" s="237"/>
      <c r="L25" s="237"/>
      <c r="M25" s="237"/>
      <c r="N25" s="237"/>
      <c r="O25" s="237"/>
      <c r="P25" s="237"/>
    </row>
    <row r="26" spans="3:16" ht="15" x14ac:dyDescent="0.25">
      <c r="C26" s="243" t="s">
        <v>1263</v>
      </c>
      <c r="D26" s="243" t="s">
        <v>1264</v>
      </c>
      <c r="E26" s="237"/>
      <c r="F26" s="237"/>
      <c r="G26" s="237"/>
      <c r="H26" s="237"/>
      <c r="I26" s="237"/>
      <c r="J26" s="237"/>
      <c r="K26" s="237"/>
      <c r="L26" s="237"/>
      <c r="M26" s="237"/>
      <c r="N26" s="237"/>
      <c r="O26" s="237"/>
      <c r="P26" s="237"/>
    </row>
    <row r="27" spans="3:16" ht="15" x14ac:dyDescent="0.25">
      <c r="C27" s="243"/>
      <c r="D27" s="243"/>
      <c r="E27" s="237"/>
      <c r="F27" s="237"/>
      <c r="G27" s="237"/>
      <c r="H27" s="237"/>
      <c r="I27" s="237"/>
      <c r="J27" s="237"/>
      <c r="K27" s="237"/>
      <c r="L27" s="237"/>
      <c r="M27" s="237"/>
      <c r="N27" s="237"/>
      <c r="O27" s="237"/>
      <c r="P27" s="237"/>
    </row>
    <row r="28" spans="3:16" ht="14.25" customHeight="1" x14ac:dyDescent="0.25">
      <c r="C28" s="243"/>
      <c r="D28" s="243" t="s">
        <v>1265</v>
      </c>
      <c r="E28" s="237"/>
      <c r="F28" s="237"/>
      <c r="G28" s="237"/>
      <c r="H28" s="237"/>
      <c r="I28" s="237"/>
      <c r="J28" s="237"/>
      <c r="K28" s="237"/>
      <c r="L28" s="237"/>
      <c r="M28" s="237"/>
      <c r="N28" s="237"/>
      <c r="O28" s="237"/>
      <c r="P28" s="237"/>
    </row>
    <row r="29" spans="3:16" ht="20.100000000000001" customHeight="1" thickBot="1" x14ac:dyDescent="0.3">
      <c r="C29" s="237"/>
      <c r="D29" s="395" t="s">
        <v>1266</v>
      </c>
      <c r="E29" s="396"/>
      <c r="F29" s="396"/>
      <c r="G29" s="396"/>
      <c r="H29" s="396"/>
      <c r="I29" s="397" t="s">
        <v>1261</v>
      </c>
      <c r="J29" s="399">
        <f>$N$16</f>
        <v>0</v>
      </c>
      <c r="K29" s="399"/>
      <c r="L29" s="399"/>
      <c r="M29" s="400" t="s">
        <v>1261</v>
      </c>
      <c r="N29" s="402">
        <f>IF(ISERROR($N$16/$N$12),0,$N$16/$N$12)</f>
        <v>0</v>
      </c>
      <c r="O29" s="237"/>
      <c r="P29" s="237"/>
    </row>
    <row r="30" spans="3:16" ht="20.100000000000001" customHeight="1" x14ac:dyDescent="0.25">
      <c r="C30" s="237"/>
      <c r="D30" s="404" t="s">
        <v>1252</v>
      </c>
      <c r="E30" s="405"/>
      <c r="F30" s="405"/>
      <c r="G30" s="405"/>
      <c r="H30" s="405"/>
      <c r="I30" s="398"/>
      <c r="J30" s="266">
        <f>$N$12</f>
        <v>0</v>
      </c>
      <c r="K30" s="256"/>
      <c r="L30" s="256"/>
      <c r="M30" s="401"/>
      <c r="N30" s="403"/>
      <c r="O30" s="237"/>
      <c r="P30" s="237"/>
    </row>
    <row r="31" spans="3:16" ht="2.1" customHeight="1" x14ac:dyDescent="0.25">
      <c r="C31" s="237"/>
      <c r="D31" s="237"/>
      <c r="E31" s="237"/>
      <c r="F31" s="237"/>
      <c r="G31" s="237"/>
      <c r="H31" s="237"/>
      <c r="I31" s="237"/>
      <c r="J31" s="237"/>
      <c r="K31" s="237"/>
      <c r="L31" s="237"/>
      <c r="M31" s="237"/>
      <c r="N31" s="237"/>
      <c r="O31" s="237"/>
      <c r="P31" s="237"/>
    </row>
    <row r="32" spans="3:16" ht="14.25" customHeight="1" x14ac:dyDescent="0.25">
      <c r="C32" s="237"/>
      <c r="D32" s="243" t="s">
        <v>1267</v>
      </c>
      <c r="E32" s="237"/>
      <c r="F32" s="237"/>
      <c r="G32" s="237"/>
      <c r="H32" s="237"/>
      <c r="I32" s="237"/>
      <c r="J32" s="237"/>
      <c r="K32" s="237"/>
      <c r="L32" s="237"/>
      <c r="M32" s="237"/>
      <c r="N32" s="237"/>
      <c r="O32" s="237"/>
      <c r="P32" s="237"/>
    </row>
    <row r="33" spans="3:16" ht="20.100000000000001" customHeight="1" x14ac:dyDescent="0.25">
      <c r="C33" s="237"/>
      <c r="D33" s="390" t="s">
        <v>1268</v>
      </c>
      <c r="E33" s="391"/>
      <c r="F33" s="391"/>
      <c r="G33" s="391"/>
      <c r="H33" s="392"/>
      <c r="I33" s="390" t="s">
        <v>1269</v>
      </c>
      <c r="J33" s="391"/>
      <c r="K33" s="391"/>
      <c r="L33" s="391"/>
      <c r="M33" s="391"/>
      <c r="N33" s="391"/>
      <c r="O33" s="391"/>
      <c r="P33" s="392"/>
    </row>
    <row r="34" spans="3:16" ht="20.100000000000001" customHeight="1" x14ac:dyDescent="0.25">
      <c r="C34" s="237"/>
      <c r="D34" s="381" t="s">
        <v>1270</v>
      </c>
      <c r="E34" s="381"/>
      <c r="F34" s="381"/>
      <c r="G34" s="381"/>
      <c r="H34" s="267" t="s">
        <v>1271</v>
      </c>
      <c r="I34" s="381" t="s">
        <v>1270</v>
      </c>
      <c r="J34" s="381"/>
      <c r="K34" s="381"/>
      <c r="L34" s="381"/>
      <c r="M34" s="381"/>
      <c r="N34" s="381"/>
      <c r="O34" s="381"/>
      <c r="P34" s="267" t="s">
        <v>1271</v>
      </c>
    </row>
    <row r="35" spans="3:16" ht="20.100000000000001" customHeight="1" x14ac:dyDescent="0.25">
      <c r="C35" s="237"/>
      <c r="D35" s="408" t="s">
        <v>1272</v>
      </c>
      <c r="E35" s="408"/>
      <c r="F35" s="408"/>
      <c r="G35" s="408"/>
      <c r="H35" s="409">
        <f>$N$22</f>
        <v>0</v>
      </c>
      <c r="I35" s="412">
        <v>20822</v>
      </c>
      <c r="J35" s="412"/>
      <c r="K35" s="412"/>
      <c r="L35" s="412"/>
      <c r="M35" s="412"/>
      <c r="N35" s="412"/>
      <c r="O35" s="412"/>
      <c r="P35" s="402">
        <f>IF($H$35=0%,0,IF($N$22&gt;=7.5%,$I$35,IF($N$22&gt;=5%,8329+($N$22*166576),IF($N$22&lt;5%,$I$37))))</f>
        <v>0</v>
      </c>
    </row>
    <row r="36" spans="3:16" ht="20.100000000000001" customHeight="1" x14ac:dyDescent="0.25">
      <c r="C36" s="237"/>
      <c r="D36" s="408" t="s">
        <v>1273</v>
      </c>
      <c r="E36" s="408"/>
      <c r="F36" s="408"/>
      <c r="G36" s="408"/>
      <c r="H36" s="410"/>
      <c r="I36" s="414" t="s">
        <v>1384</v>
      </c>
      <c r="J36" s="414"/>
      <c r="K36" s="414"/>
      <c r="L36" s="414"/>
      <c r="M36" s="414"/>
      <c r="N36" s="414"/>
      <c r="O36" s="414"/>
      <c r="P36" s="413"/>
    </row>
    <row r="37" spans="3:16" ht="20.100000000000001" customHeight="1" x14ac:dyDescent="0.25">
      <c r="C37" s="237"/>
      <c r="D37" s="408" t="s">
        <v>1274</v>
      </c>
      <c r="E37" s="408"/>
      <c r="F37" s="408"/>
      <c r="G37" s="408"/>
      <c r="H37" s="411"/>
      <c r="I37" s="412">
        <v>16658</v>
      </c>
      <c r="J37" s="412"/>
      <c r="K37" s="412"/>
      <c r="L37" s="412"/>
      <c r="M37" s="412"/>
      <c r="N37" s="412"/>
      <c r="O37" s="412"/>
      <c r="P37" s="403"/>
    </row>
    <row r="38" spans="3:16" ht="35.25" customHeight="1" x14ac:dyDescent="0.25">
      <c r="C38" s="237"/>
      <c r="D38" s="389" t="s">
        <v>1275</v>
      </c>
      <c r="E38" s="389"/>
      <c r="F38" s="389"/>
      <c r="G38" s="389"/>
      <c r="H38" s="389"/>
      <c r="I38" s="389"/>
      <c r="J38" s="389"/>
      <c r="K38" s="389"/>
      <c r="L38" s="389"/>
      <c r="M38" s="389"/>
      <c r="N38" s="389"/>
      <c r="O38" s="237"/>
      <c r="P38" s="237"/>
    </row>
    <row r="39" spans="3:16" ht="20.100000000000001" customHeight="1" x14ac:dyDescent="0.25">
      <c r="C39" s="237"/>
      <c r="D39" s="268" t="s">
        <v>1276</v>
      </c>
      <c r="E39" s="247"/>
      <c r="F39" s="247"/>
      <c r="G39" s="247"/>
      <c r="H39" s="247"/>
      <c r="I39" s="247"/>
      <c r="J39" s="247"/>
      <c r="K39" s="247"/>
      <c r="L39" s="247"/>
      <c r="M39" s="269"/>
      <c r="N39" s="270">
        <f>MIN($N$29,$P$35)</f>
        <v>0</v>
      </c>
      <c r="O39" s="237"/>
      <c r="P39" s="237"/>
    </row>
    <row r="40" spans="3:16" x14ac:dyDescent="0.25">
      <c r="C40" s="237"/>
      <c r="D40" s="237"/>
      <c r="E40" s="237"/>
      <c r="F40" s="237"/>
      <c r="G40" s="237"/>
      <c r="H40" s="237"/>
      <c r="I40" s="237"/>
      <c r="J40" s="237"/>
      <c r="K40" s="237"/>
      <c r="L40" s="237"/>
      <c r="M40" s="237"/>
      <c r="N40" s="237"/>
      <c r="O40" s="237"/>
      <c r="P40" s="237"/>
    </row>
    <row r="41" spans="3:16" ht="15" x14ac:dyDescent="0.25">
      <c r="C41" s="243" t="s">
        <v>1277</v>
      </c>
      <c r="D41" s="243" t="s">
        <v>1278</v>
      </c>
      <c r="E41" s="237"/>
      <c r="F41" s="237"/>
      <c r="G41" s="237"/>
      <c r="H41" s="237"/>
      <c r="I41" s="237"/>
      <c r="J41" s="237"/>
      <c r="K41" s="237"/>
      <c r="L41" s="237"/>
      <c r="M41" s="237"/>
      <c r="N41" s="237"/>
      <c r="O41" s="237"/>
      <c r="P41" s="237"/>
    </row>
    <row r="42" spans="3:16" x14ac:dyDescent="0.25">
      <c r="C42" s="237"/>
      <c r="D42" s="237"/>
      <c r="E42" s="237"/>
      <c r="F42" s="237"/>
      <c r="G42" s="237"/>
      <c r="H42" s="237"/>
      <c r="I42" s="237"/>
      <c r="J42" s="237"/>
      <c r="K42" s="237"/>
      <c r="L42" s="237"/>
      <c r="M42" s="237"/>
      <c r="N42" s="237"/>
      <c r="O42" s="237"/>
      <c r="P42" s="237"/>
    </row>
    <row r="43" spans="3:16" ht="20.100000000000001" customHeight="1" x14ac:dyDescent="0.25">
      <c r="C43" s="237"/>
      <c r="D43" s="390" t="s">
        <v>1268</v>
      </c>
      <c r="E43" s="391"/>
      <c r="F43" s="391"/>
      <c r="G43" s="391"/>
      <c r="H43" s="392"/>
      <c r="I43" s="415" t="s">
        <v>1279</v>
      </c>
      <c r="J43" s="416"/>
      <c r="K43" s="416"/>
      <c r="L43" s="416"/>
      <c r="M43" s="416"/>
      <c r="N43" s="417"/>
      <c r="O43" s="237"/>
      <c r="P43" s="237"/>
    </row>
    <row r="44" spans="3:16" ht="20.100000000000001" customHeight="1" x14ac:dyDescent="0.25">
      <c r="C44" s="237"/>
      <c r="D44" s="381" t="s">
        <v>1270</v>
      </c>
      <c r="E44" s="381"/>
      <c r="F44" s="381"/>
      <c r="G44" s="381"/>
      <c r="H44" s="267" t="s">
        <v>1271</v>
      </c>
      <c r="I44" s="415" t="s">
        <v>1270</v>
      </c>
      <c r="J44" s="416"/>
      <c r="K44" s="416"/>
      <c r="L44" s="416"/>
      <c r="M44" s="417"/>
      <c r="N44" s="267" t="s">
        <v>1271</v>
      </c>
      <c r="O44" s="237"/>
      <c r="P44" s="237"/>
    </row>
    <row r="45" spans="3:16" ht="20.100000000000001" customHeight="1" x14ac:dyDescent="0.25">
      <c r="C45" s="237"/>
      <c r="D45" s="408" t="s">
        <v>1272</v>
      </c>
      <c r="E45" s="408"/>
      <c r="F45" s="408"/>
      <c r="G45" s="408"/>
      <c r="H45" s="409">
        <f>$N$22</f>
        <v>0</v>
      </c>
      <c r="I45" s="418">
        <v>0.45</v>
      </c>
      <c r="J45" s="419"/>
      <c r="K45" s="419"/>
      <c r="L45" s="419"/>
      <c r="M45" s="420"/>
      <c r="N45" s="421">
        <f>IF(H45=0%,0,IF($N$22&gt;=7.5%,$I$45,IF($N$22&gt;=5%,$I$46,IF($N$22&lt;5%,$I$47))))</f>
        <v>0</v>
      </c>
      <c r="O45" s="237"/>
      <c r="P45" s="237"/>
    </row>
    <row r="46" spans="3:16" ht="20.100000000000001" customHeight="1" x14ac:dyDescent="0.25">
      <c r="C46" s="237"/>
      <c r="D46" s="408" t="s">
        <v>1273</v>
      </c>
      <c r="E46" s="408"/>
      <c r="F46" s="408"/>
      <c r="G46" s="408"/>
      <c r="H46" s="410"/>
      <c r="I46" s="418">
        <v>0.3</v>
      </c>
      <c r="J46" s="419"/>
      <c r="K46" s="419"/>
      <c r="L46" s="419"/>
      <c r="M46" s="420"/>
      <c r="N46" s="422"/>
      <c r="O46" s="237"/>
      <c r="P46" s="237"/>
    </row>
    <row r="47" spans="3:16" ht="20.100000000000001" customHeight="1" x14ac:dyDescent="0.25">
      <c r="C47" s="237"/>
      <c r="D47" s="408" t="s">
        <v>1274</v>
      </c>
      <c r="E47" s="408"/>
      <c r="F47" s="408"/>
      <c r="G47" s="408"/>
      <c r="H47" s="411"/>
      <c r="I47" s="418">
        <v>0.15</v>
      </c>
      <c r="J47" s="419"/>
      <c r="K47" s="419"/>
      <c r="L47" s="419"/>
      <c r="M47" s="420"/>
      <c r="N47" s="423"/>
      <c r="O47" s="237"/>
      <c r="P47" s="237"/>
    </row>
    <row r="48" spans="3:16" ht="2.1" customHeight="1" x14ac:dyDescent="0.25">
      <c r="C48" s="237"/>
      <c r="D48" s="237"/>
      <c r="E48" s="237"/>
      <c r="F48" s="237"/>
      <c r="G48" s="237"/>
      <c r="H48" s="237"/>
      <c r="I48" s="237"/>
      <c r="J48" s="237"/>
      <c r="K48" s="237"/>
      <c r="L48" s="237"/>
      <c r="M48" s="237"/>
      <c r="N48" s="237"/>
      <c r="O48" s="237"/>
      <c r="P48" s="237"/>
    </row>
    <row r="49" spans="3:16" ht="20.100000000000001" customHeight="1" x14ac:dyDescent="0.25">
      <c r="C49" s="237"/>
      <c r="D49" s="268" t="s">
        <v>1280</v>
      </c>
      <c r="E49" s="247"/>
      <c r="F49" s="247"/>
      <c r="G49" s="247"/>
      <c r="H49" s="247"/>
      <c r="I49" s="247"/>
      <c r="J49" s="247"/>
      <c r="K49" s="247"/>
      <c r="L49" s="247"/>
      <c r="M49" s="269"/>
      <c r="N49" s="271">
        <f>N45</f>
        <v>0</v>
      </c>
      <c r="O49" s="237"/>
      <c r="P49" s="237"/>
    </row>
    <row r="50" spans="3:16" x14ac:dyDescent="0.25">
      <c r="C50" s="237"/>
      <c r="D50" s="237"/>
      <c r="E50" s="237"/>
      <c r="F50" s="237"/>
      <c r="G50" s="237"/>
      <c r="H50" s="237"/>
      <c r="I50" s="237"/>
      <c r="J50" s="237"/>
      <c r="K50" s="237"/>
      <c r="L50" s="237"/>
      <c r="M50" s="237"/>
      <c r="N50" s="237"/>
      <c r="O50" s="237"/>
      <c r="P50" s="237"/>
    </row>
    <row r="51" spans="3:16" ht="15" x14ac:dyDescent="0.25">
      <c r="C51" s="243" t="s">
        <v>1281</v>
      </c>
      <c r="D51" s="243" t="s">
        <v>1282</v>
      </c>
      <c r="E51" s="237"/>
      <c r="F51" s="237"/>
      <c r="G51" s="237"/>
      <c r="H51" s="237"/>
      <c r="I51" s="237"/>
      <c r="J51" s="237"/>
      <c r="K51" s="237"/>
      <c r="L51" s="237"/>
      <c r="M51" s="237"/>
      <c r="N51" s="237"/>
      <c r="O51" s="237"/>
      <c r="P51" s="237"/>
    </row>
    <row r="52" spans="3:16" x14ac:dyDescent="0.25">
      <c r="C52" s="237"/>
      <c r="D52" s="237"/>
      <c r="E52" s="237"/>
      <c r="F52" s="237"/>
      <c r="G52" s="237"/>
      <c r="H52" s="237"/>
      <c r="I52" s="237"/>
      <c r="J52" s="237"/>
      <c r="K52" s="237"/>
      <c r="L52" s="237"/>
      <c r="M52" s="237"/>
      <c r="N52" s="237"/>
      <c r="O52" s="237"/>
      <c r="P52" s="237"/>
    </row>
    <row r="53" spans="3:16" x14ac:dyDescent="0.25">
      <c r="C53" s="237"/>
      <c r="D53" s="246" t="s">
        <v>1283</v>
      </c>
      <c r="E53" s="247"/>
      <c r="F53" s="247"/>
      <c r="G53" s="247"/>
      <c r="H53" s="247"/>
      <c r="I53" s="247"/>
      <c r="J53" s="247"/>
      <c r="K53" s="247"/>
      <c r="L53" s="247"/>
      <c r="M53" s="269"/>
      <c r="N53" s="272">
        <v>1353</v>
      </c>
      <c r="O53" s="237"/>
      <c r="P53" s="237"/>
    </row>
    <row r="54" spans="3:16" ht="2.1" customHeight="1" x14ac:dyDescent="0.25">
      <c r="C54" s="237"/>
      <c r="D54" s="237"/>
      <c r="E54" s="237"/>
      <c r="F54" s="237"/>
      <c r="G54" s="237"/>
      <c r="H54" s="237"/>
      <c r="I54" s="237"/>
      <c r="J54" s="237"/>
      <c r="K54" s="237"/>
      <c r="L54" s="237"/>
      <c r="M54" s="237"/>
      <c r="N54" s="237"/>
      <c r="O54" s="237"/>
      <c r="P54" s="237"/>
    </row>
    <row r="55" spans="3:16" ht="20.100000000000001" customHeight="1" thickBot="1" x14ac:dyDescent="0.3">
      <c r="C55" s="237"/>
      <c r="D55" s="258" t="s">
        <v>1260</v>
      </c>
      <c r="E55" s="397" t="s">
        <v>1284</v>
      </c>
      <c r="F55" s="426" t="s">
        <v>1285</v>
      </c>
      <c r="G55" s="426"/>
      <c r="H55" s="426"/>
      <c r="I55" s="426"/>
      <c r="J55" s="426"/>
      <c r="K55" s="397" t="s">
        <v>1284</v>
      </c>
      <c r="L55" s="397" t="s">
        <v>1276</v>
      </c>
      <c r="M55" s="397"/>
      <c r="N55" s="397"/>
      <c r="O55" s="397"/>
      <c r="P55" s="424" t="s">
        <v>1261</v>
      </c>
    </row>
    <row r="56" spans="3:16" ht="20.100000000000001" customHeight="1" x14ac:dyDescent="0.25">
      <c r="C56" s="237"/>
      <c r="D56" s="262" t="s">
        <v>1262</v>
      </c>
      <c r="E56" s="398"/>
      <c r="F56" s="427"/>
      <c r="G56" s="427"/>
      <c r="H56" s="427"/>
      <c r="I56" s="427"/>
      <c r="J56" s="427"/>
      <c r="K56" s="398"/>
      <c r="L56" s="398"/>
      <c r="M56" s="398"/>
      <c r="N56" s="398"/>
      <c r="O56" s="398"/>
      <c r="P56" s="425"/>
    </row>
    <row r="57" spans="3:16" ht="2.1" customHeight="1" x14ac:dyDescent="0.25">
      <c r="C57" s="237"/>
      <c r="D57" s="237"/>
      <c r="E57" s="237"/>
      <c r="F57" s="237"/>
      <c r="G57" s="237"/>
      <c r="H57" s="237"/>
      <c r="I57" s="237"/>
      <c r="J57" s="237"/>
      <c r="K57" s="237"/>
      <c r="L57" s="237"/>
      <c r="M57" s="237"/>
      <c r="N57" s="237"/>
      <c r="O57" s="237"/>
      <c r="P57" s="237"/>
    </row>
    <row r="58" spans="3:16" ht="20.100000000000001" customHeight="1" thickBot="1" x14ac:dyDescent="0.3">
      <c r="C58" s="237"/>
      <c r="D58" s="273">
        <f>$N$11</f>
        <v>0</v>
      </c>
      <c r="E58" s="397" t="s">
        <v>1284</v>
      </c>
      <c r="F58" s="426">
        <f>$N$49</f>
        <v>0</v>
      </c>
      <c r="G58" s="426"/>
      <c r="H58" s="426"/>
      <c r="I58" s="426"/>
      <c r="J58" s="426"/>
      <c r="K58" s="397" t="s">
        <v>1284</v>
      </c>
      <c r="L58" s="428">
        <f>$N$39</f>
        <v>0</v>
      </c>
      <c r="M58" s="397"/>
      <c r="N58" s="397"/>
      <c r="O58" s="397"/>
      <c r="P58" s="424" t="s">
        <v>1261</v>
      </c>
    </row>
    <row r="59" spans="3:16" ht="20.100000000000001" customHeight="1" x14ac:dyDescent="0.25">
      <c r="C59" s="237"/>
      <c r="D59" s="274">
        <f>$N$10</f>
        <v>0</v>
      </c>
      <c r="E59" s="398"/>
      <c r="F59" s="427"/>
      <c r="G59" s="427"/>
      <c r="H59" s="427"/>
      <c r="I59" s="427"/>
      <c r="J59" s="427"/>
      <c r="K59" s="398"/>
      <c r="L59" s="398"/>
      <c r="M59" s="398"/>
      <c r="N59" s="398"/>
      <c r="O59" s="398"/>
      <c r="P59" s="425"/>
    </row>
    <row r="60" spans="3:16" ht="2.1" customHeight="1" x14ac:dyDescent="0.25">
      <c r="C60" s="237"/>
      <c r="D60" s="237"/>
      <c r="E60" s="237"/>
      <c r="F60" s="237"/>
      <c r="G60" s="237"/>
      <c r="H60" s="237"/>
      <c r="I60" s="237"/>
      <c r="J60" s="237"/>
      <c r="K60" s="237"/>
      <c r="L60" s="237"/>
      <c r="M60" s="237"/>
      <c r="N60" s="237"/>
      <c r="O60" s="237"/>
      <c r="P60" s="237"/>
    </row>
    <row r="61" spans="3:16" ht="20.100000000000001" customHeight="1" x14ac:dyDescent="0.25">
      <c r="C61" s="237"/>
      <c r="D61" s="275" t="s">
        <v>1286</v>
      </c>
      <c r="E61" s="247"/>
      <c r="F61" s="247"/>
      <c r="G61" s="247"/>
      <c r="H61" s="247"/>
      <c r="I61" s="247"/>
      <c r="J61" s="247"/>
      <c r="K61" s="247"/>
      <c r="L61" s="247"/>
      <c r="M61" s="269"/>
      <c r="N61" s="276">
        <f>IF(ISERROR(($D$58/$D$59)*$F$58*$L$58),0,($D$58/$D$59)*$F$58*$L$58)</f>
        <v>0</v>
      </c>
      <c r="O61" s="237"/>
      <c r="P61" s="237"/>
    </row>
    <row r="62" spans="3:16" ht="20.100000000000001" customHeight="1" x14ac:dyDescent="0.25">
      <c r="C62" s="237"/>
      <c r="D62" s="268" t="s">
        <v>1287</v>
      </c>
      <c r="E62" s="247"/>
      <c r="F62" s="247"/>
      <c r="G62" s="247"/>
      <c r="H62" s="247"/>
      <c r="I62" s="247"/>
      <c r="J62" s="247"/>
      <c r="K62" s="247"/>
      <c r="L62" s="247"/>
      <c r="M62" s="269"/>
      <c r="N62" s="277">
        <f>MIN($N$61,$N$53)</f>
        <v>0</v>
      </c>
      <c r="O62" s="237"/>
      <c r="P62" s="237"/>
    </row>
    <row r="63" spans="3:16" x14ac:dyDescent="0.25">
      <c r="C63" s="237"/>
      <c r="D63" s="237"/>
      <c r="E63" s="237"/>
      <c r="F63" s="237"/>
      <c r="G63" s="237"/>
      <c r="H63" s="237"/>
      <c r="I63" s="237"/>
      <c r="J63" s="237"/>
      <c r="K63" s="237"/>
      <c r="L63" s="237"/>
      <c r="M63" s="237"/>
      <c r="N63" s="237"/>
      <c r="O63" s="237"/>
      <c r="P63" s="237"/>
    </row>
    <row r="64" spans="3:16" ht="15" x14ac:dyDescent="0.25">
      <c r="C64" s="243" t="s">
        <v>1288</v>
      </c>
      <c r="D64" s="243" t="s">
        <v>1289</v>
      </c>
      <c r="E64" s="237"/>
      <c r="F64" s="237"/>
      <c r="G64" s="429">
        <f>$N$4</f>
        <v>2023</v>
      </c>
      <c r="H64" s="429"/>
      <c r="I64" s="237"/>
      <c r="J64" s="237"/>
      <c r="K64" s="237"/>
      <c r="L64" s="237"/>
      <c r="M64" s="237"/>
      <c r="N64" s="237"/>
      <c r="O64" s="237"/>
      <c r="P64" s="237"/>
    </row>
    <row r="65" spans="3:16" x14ac:dyDescent="0.25">
      <c r="C65" s="237"/>
      <c r="D65" s="237"/>
      <c r="E65" s="237"/>
      <c r="F65" s="237"/>
      <c r="G65" s="237"/>
      <c r="H65" s="237"/>
      <c r="I65" s="237"/>
      <c r="J65" s="237"/>
      <c r="K65" s="237"/>
      <c r="L65" s="237"/>
      <c r="M65" s="237"/>
      <c r="N65" s="237"/>
      <c r="O65" s="237"/>
      <c r="P65" s="237"/>
    </row>
    <row r="66" spans="3:16" ht="20.100000000000001" customHeight="1" x14ac:dyDescent="0.25">
      <c r="C66" s="237"/>
      <c r="D66" s="250" t="s">
        <v>1286</v>
      </c>
      <c r="E66" s="251"/>
      <c r="F66" s="251"/>
      <c r="G66" s="251"/>
      <c r="H66" s="251"/>
      <c r="I66" s="251"/>
      <c r="J66" s="251"/>
      <c r="K66" s="251"/>
      <c r="L66" s="251"/>
      <c r="M66" s="251"/>
      <c r="N66" s="278">
        <f>$N$62</f>
        <v>0</v>
      </c>
      <c r="O66" s="237"/>
      <c r="P66" s="237"/>
    </row>
    <row r="67" spans="3:16" ht="20.100000000000001" customHeight="1" thickBot="1" x14ac:dyDescent="0.3">
      <c r="C67" s="237"/>
      <c r="D67" s="279" t="s">
        <v>1252</v>
      </c>
      <c r="E67" s="280"/>
      <c r="F67" s="280"/>
      <c r="G67" s="280"/>
      <c r="H67" s="280"/>
      <c r="I67" s="280"/>
      <c r="J67" s="280"/>
      <c r="K67" s="280"/>
      <c r="L67" s="280"/>
      <c r="M67" s="280" t="s">
        <v>1284</v>
      </c>
      <c r="N67" s="281">
        <f>$N$12</f>
        <v>0</v>
      </c>
      <c r="O67" s="237"/>
      <c r="P67" s="237"/>
    </row>
    <row r="68" spans="3:16" ht="20.100000000000001" customHeight="1" x14ac:dyDescent="0.25">
      <c r="C68" s="237"/>
      <c r="D68" s="282" t="s">
        <v>1289</v>
      </c>
      <c r="E68" s="283"/>
      <c r="F68" s="283"/>
      <c r="G68" s="256"/>
      <c r="H68" s="284">
        <f>$N$4</f>
        <v>2023</v>
      </c>
      <c r="I68" s="283"/>
      <c r="J68" s="283"/>
      <c r="K68" s="285"/>
      <c r="L68" s="283"/>
      <c r="M68" s="283" t="s">
        <v>1261</v>
      </c>
      <c r="N68" s="286">
        <f>IF(ISERROR($N$62*$N$12),0,$N$62*$N$12)</f>
        <v>0</v>
      </c>
      <c r="O68" s="237"/>
      <c r="P68" s="237"/>
    </row>
  </sheetData>
  <sheetProtection sheet="1" objects="1" scenarios="1"/>
  <mergeCells count="55">
    <mergeCell ref="G64:H64"/>
    <mergeCell ref="E55:E56"/>
    <mergeCell ref="F55:J56"/>
    <mergeCell ref="K55:K56"/>
    <mergeCell ref="L55:O56"/>
    <mergeCell ref="P55:P56"/>
    <mergeCell ref="E58:E59"/>
    <mergeCell ref="F58:J59"/>
    <mergeCell ref="K58:K59"/>
    <mergeCell ref="L58:O59"/>
    <mergeCell ref="P58:P59"/>
    <mergeCell ref="I43:N43"/>
    <mergeCell ref="D45:G45"/>
    <mergeCell ref="H45:H47"/>
    <mergeCell ref="I45:M45"/>
    <mergeCell ref="N45:N47"/>
    <mergeCell ref="D46:G46"/>
    <mergeCell ref="I46:M46"/>
    <mergeCell ref="D47:G47"/>
    <mergeCell ref="I47:M47"/>
    <mergeCell ref="D44:G44"/>
    <mergeCell ref="I44:M44"/>
    <mergeCell ref="I33:P33"/>
    <mergeCell ref="D34:G34"/>
    <mergeCell ref="I34:O34"/>
    <mergeCell ref="D35:G35"/>
    <mergeCell ref="H35:H37"/>
    <mergeCell ref="I35:O35"/>
    <mergeCell ref="P35:P37"/>
    <mergeCell ref="D36:G36"/>
    <mergeCell ref="I36:O36"/>
    <mergeCell ref="D37:G37"/>
    <mergeCell ref="I37:O37"/>
    <mergeCell ref="D38:N38"/>
    <mergeCell ref="D43:H43"/>
    <mergeCell ref="N22:N23"/>
    <mergeCell ref="D29:H29"/>
    <mergeCell ref="I29:I30"/>
    <mergeCell ref="J29:L29"/>
    <mergeCell ref="M29:M30"/>
    <mergeCell ref="N29:N30"/>
    <mergeCell ref="D30:H30"/>
    <mergeCell ref="E22:E23"/>
    <mergeCell ref="F22:F23"/>
    <mergeCell ref="G22:G23"/>
    <mergeCell ref="I22:I23"/>
    <mergeCell ref="J22:J23"/>
    <mergeCell ref="K22:K23"/>
    <mergeCell ref="D33:H33"/>
    <mergeCell ref="N16:N17"/>
    <mergeCell ref="D4:G5"/>
    <mergeCell ref="N4:O4"/>
    <mergeCell ref="H5:M5"/>
    <mergeCell ref="N5:O5"/>
    <mergeCell ref="N12:N14"/>
  </mergeCells>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C1D4-01A6-4289-88FF-3F95351F54F0}">
  <dimension ref="C1:R42"/>
  <sheetViews>
    <sheetView showGridLines="0" zoomScaleNormal="100" workbookViewId="0">
      <selection activeCell="R2" sqref="R2"/>
    </sheetView>
  </sheetViews>
  <sheetFormatPr baseColWidth="10" defaultRowHeight="14.25" x14ac:dyDescent="0.25"/>
  <cols>
    <col min="1" max="1" width="11.42578125" style="54"/>
    <col min="2" max="2" width="4.42578125" style="54" customWidth="1"/>
    <col min="3" max="3" width="11.42578125" style="54"/>
    <col min="4" max="4" width="24.42578125" style="54" customWidth="1"/>
    <col min="5" max="5" width="3" style="54" customWidth="1"/>
    <col min="6" max="6" width="4.85546875" style="54" customWidth="1"/>
    <col min="7" max="7" width="3" style="54" customWidth="1"/>
    <col min="8" max="8" width="11.42578125" style="54" customWidth="1"/>
    <col min="9" max="9" width="3" style="54" customWidth="1"/>
    <col min="10" max="10" width="7" style="54" customWidth="1"/>
    <col min="11" max="12" width="3" style="54" customWidth="1"/>
    <col min="13" max="13" width="4.7109375" style="54" customWidth="1"/>
    <col min="14" max="14" width="15.7109375" style="54" customWidth="1"/>
    <col min="15" max="15" width="3" style="54" customWidth="1"/>
    <col min="16" max="16" width="13.28515625" style="54" customWidth="1"/>
    <col min="17" max="257" width="11.42578125" style="54"/>
    <col min="258" max="258" width="4.42578125" style="54" customWidth="1"/>
    <col min="259" max="259" width="11.42578125" style="54"/>
    <col min="260" max="260" width="24.42578125" style="54" customWidth="1"/>
    <col min="261" max="261" width="3" style="54" customWidth="1"/>
    <col min="262" max="262" width="4.85546875" style="54" customWidth="1"/>
    <col min="263" max="263" width="3" style="54" customWidth="1"/>
    <col min="264" max="264" width="11.42578125" style="54"/>
    <col min="265" max="265" width="3" style="54" customWidth="1"/>
    <col min="266" max="266" width="7" style="54" customWidth="1"/>
    <col min="267" max="268" width="3" style="54" customWidth="1"/>
    <col min="269" max="269" width="4.7109375" style="54" customWidth="1"/>
    <col min="270" max="270" width="15.7109375" style="54" customWidth="1"/>
    <col min="271" max="271" width="3" style="54" customWidth="1"/>
    <col min="272" max="272" width="13.28515625" style="54" customWidth="1"/>
    <col min="273" max="513" width="11.42578125" style="54"/>
    <col min="514" max="514" width="4.42578125" style="54" customWidth="1"/>
    <col min="515" max="515" width="11.42578125" style="54"/>
    <col min="516" max="516" width="24.42578125" style="54" customWidth="1"/>
    <col min="517" max="517" width="3" style="54" customWidth="1"/>
    <col min="518" max="518" width="4.85546875" style="54" customWidth="1"/>
    <col min="519" max="519" width="3" style="54" customWidth="1"/>
    <col min="520" max="520" width="11.42578125" style="54"/>
    <col min="521" max="521" width="3" style="54" customWidth="1"/>
    <col min="522" max="522" width="7" style="54" customWidth="1"/>
    <col min="523" max="524" width="3" style="54" customWidth="1"/>
    <col min="525" max="525" width="4.7109375" style="54" customWidth="1"/>
    <col min="526" max="526" width="15.7109375" style="54" customWidth="1"/>
    <col min="527" max="527" width="3" style="54" customWidth="1"/>
    <col min="528" max="528" width="13.28515625" style="54" customWidth="1"/>
    <col min="529" max="769" width="11.42578125" style="54"/>
    <col min="770" max="770" width="4.42578125" style="54" customWidth="1"/>
    <col min="771" max="771" width="11.42578125" style="54"/>
    <col min="772" max="772" width="24.42578125" style="54" customWidth="1"/>
    <col min="773" max="773" width="3" style="54" customWidth="1"/>
    <col min="774" max="774" width="4.85546875" style="54" customWidth="1"/>
    <col min="775" max="775" width="3" style="54" customWidth="1"/>
    <col min="776" max="776" width="11.42578125" style="54"/>
    <col min="777" max="777" width="3" style="54" customWidth="1"/>
    <col min="778" max="778" width="7" style="54" customWidth="1"/>
    <col min="779" max="780" width="3" style="54" customWidth="1"/>
    <col min="781" max="781" width="4.7109375" style="54" customWidth="1"/>
    <col min="782" max="782" width="15.7109375" style="54" customWidth="1"/>
    <col min="783" max="783" width="3" style="54" customWidth="1"/>
    <col min="784" max="784" width="13.28515625" style="54" customWidth="1"/>
    <col min="785" max="1025" width="11.42578125" style="54"/>
    <col min="1026" max="1026" width="4.42578125" style="54" customWidth="1"/>
    <col min="1027" max="1027" width="11.42578125" style="54"/>
    <col min="1028" max="1028" width="24.42578125" style="54" customWidth="1"/>
    <col min="1029" max="1029" width="3" style="54" customWidth="1"/>
    <col min="1030" max="1030" width="4.85546875" style="54" customWidth="1"/>
    <col min="1031" max="1031" width="3" style="54" customWidth="1"/>
    <col min="1032" max="1032" width="11.42578125" style="54"/>
    <col min="1033" max="1033" width="3" style="54" customWidth="1"/>
    <col min="1034" max="1034" width="7" style="54" customWidth="1"/>
    <col min="1035" max="1036" width="3" style="54" customWidth="1"/>
    <col min="1037" max="1037" width="4.7109375" style="54" customWidth="1"/>
    <col min="1038" max="1038" width="15.7109375" style="54" customWidth="1"/>
    <col min="1039" max="1039" width="3" style="54" customWidth="1"/>
    <col min="1040" max="1040" width="13.28515625" style="54" customWidth="1"/>
    <col min="1041" max="1281" width="11.42578125" style="54"/>
    <col min="1282" max="1282" width="4.42578125" style="54" customWidth="1"/>
    <col min="1283" max="1283" width="11.42578125" style="54"/>
    <col min="1284" max="1284" width="24.42578125" style="54" customWidth="1"/>
    <col min="1285" max="1285" width="3" style="54" customWidth="1"/>
    <col min="1286" max="1286" width="4.85546875" style="54" customWidth="1"/>
    <col min="1287" max="1287" width="3" style="54" customWidth="1"/>
    <col min="1288" max="1288" width="11.42578125" style="54"/>
    <col min="1289" max="1289" width="3" style="54" customWidth="1"/>
    <col min="1290" max="1290" width="7" style="54" customWidth="1"/>
    <col min="1291" max="1292" width="3" style="54" customWidth="1"/>
    <col min="1293" max="1293" width="4.7109375" style="54" customWidth="1"/>
    <col min="1294" max="1294" width="15.7109375" style="54" customWidth="1"/>
    <col min="1295" max="1295" width="3" style="54" customWidth="1"/>
    <col min="1296" max="1296" width="13.28515625" style="54" customWidth="1"/>
    <col min="1297" max="1537" width="11.42578125" style="54"/>
    <col min="1538" max="1538" width="4.42578125" style="54" customWidth="1"/>
    <col min="1539" max="1539" width="11.42578125" style="54"/>
    <col min="1540" max="1540" width="24.42578125" style="54" customWidth="1"/>
    <col min="1541" max="1541" width="3" style="54" customWidth="1"/>
    <col min="1542" max="1542" width="4.85546875" style="54" customWidth="1"/>
    <col min="1543" max="1543" width="3" style="54" customWidth="1"/>
    <col min="1544" max="1544" width="11.42578125" style="54"/>
    <col min="1545" max="1545" width="3" style="54" customWidth="1"/>
    <col min="1546" max="1546" width="7" style="54" customWidth="1"/>
    <col min="1547" max="1548" width="3" style="54" customWidth="1"/>
    <col min="1549" max="1549" width="4.7109375" style="54" customWidth="1"/>
    <col min="1550" max="1550" width="15.7109375" style="54" customWidth="1"/>
    <col min="1551" max="1551" width="3" style="54" customWidth="1"/>
    <col min="1552" max="1552" width="13.28515625" style="54" customWidth="1"/>
    <col min="1553" max="1793" width="11.42578125" style="54"/>
    <col min="1794" max="1794" width="4.42578125" style="54" customWidth="1"/>
    <col min="1795" max="1795" width="11.42578125" style="54"/>
    <col min="1796" max="1796" width="24.42578125" style="54" customWidth="1"/>
    <col min="1797" max="1797" width="3" style="54" customWidth="1"/>
    <col min="1798" max="1798" width="4.85546875" style="54" customWidth="1"/>
    <col min="1799" max="1799" width="3" style="54" customWidth="1"/>
    <col min="1800" max="1800" width="11.42578125" style="54"/>
    <col min="1801" max="1801" width="3" style="54" customWidth="1"/>
    <col min="1802" max="1802" width="7" style="54" customWidth="1"/>
    <col min="1803" max="1804" width="3" style="54" customWidth="1"/>
    <col min="1805" max="1805" width="4.7109375" style="54" customWidth="1"/>
    <col min="1806" max="1806" width="15.7109375" style="54" customWidth="1"/>
    <col min="1807" max="1807" width="3" style="54" customWidth="1"/>
    <col min="1808" max="1808" width="13.28515625" style="54" customWidth="1"/>
    <col min="1809" max="2049" width="11.42578125" style="54"/>
    <col min="2050" max="2050" width="4.42578125" style="54" customWidth="1"/>
    <col min="2051" max="2051" width="11.42578125" style="54"/>
    <col min="2052" max="2052" width="24.42578125" style="54" customWidth="1"/>
    <col min="2053" max="2053" width="3" style="54" customWidth="1"/>
    <col min="2054" max="2054" width="4.85546875" style="54" customWidth="1"/>
    <col min="2055" max="2055" width="3" style="54" customWidth="1"/>
    <col min="2056" max="2056" width="11.42578125" style="54"/>
    <col min="2057" max="2057" width="3" style="54" customWidth="1"/>
    <col min="2058" max="2058" width="7" style="54" customWidth="1"/>
    <col min="2059" max="2060" width="3" style="54" customWidth="1"/>
    <col min="2061" max="2061" width="4.7109375" style="54" customWidth="1"/>
    <col min="2062" max="2062" width="15.7109375" style="54" customWidth="1"/>
    <col min="2063" max="2063" width="3" style="54" customWidth="1"/>
    <col min="2064" max="2064" width="13.28515625" style="54" customWidth="1"/>
    <col min="2065" max="2305" width="11.42578125" style="54"/>
    <col min="2306" max="2306" width="4.42578125" style="54" customWidth="1"/>
    <col min="2307" max="2307" width="11.42578125" style="54"/>
    <col min="2308" max="2308" width="24.42578125" style="54" customWidth="1"/>
    <col min="2309" max="2309" width="3" style="54" customWidth="1"/>
    <col min="2310" max="2310" width="4.85546875" style="54" customWidth="1"/>
    <col min="2311" max="2311" width="3" style="54" customWidth="1"/>
    <col min="2312" max="2312" width="11.42578125" style="54"/>
    <col min="2313" max="2313" width="3" style="54" customWidth="1"/>
    <col min="2314" max="2314" width="7" style="54" customWidth="1"/>
    <col min="2315" max="2316" width="3" style="54" customWidth="1"/>
    <col min="2317" max="2317" width="4.7109375" style="54" customWidth="1"/>
    <col min="2318" max="2318" width="15.7109375" style="54" customWidth="1"/>
    <col min="2319" max="2319" width="3" style="54" customWidth="1"/>
    <col min="2320" max="2320" width="13.28515625" style="54" customWidth="1"/>
    <col min="2321" max="2561" width="11.42578125" style="54"/>
    <col min="2562" max="2562" width="4.42578125" style="54" customWidth="1"/>
    <col min="2563" max="2563" width="11.42578125" style="54"/>
    <col min="2564" max="2564" width="24.42578125" style="54" customWidth="1"/>
    <col min="2565" max="2565" width="3" style="54" customWidth="1"/>
    <col min="2566" max="2566" width="4.85546875" style="54" customWidth="1"/>
    <col min="2567" max="2567" width="3" style="54" customWidth="1"/>
    <col min="2568" max="2568" width="11.42578125" style="54"/>
    <col min="2569" max="2569" width="3" style="54" customWidth="1"/>
    <col min="2570" max="2570" width="7" style="54" customWidth="1"/>
    <col min="2571" max="2572" width="3" style="54" customWidth="1"/>
    <col min="2573" max="2573" width="4.7109375" style="54" customWidth="1"/>
    <col min="2574" max="2574" width="15.7109375" style="54" customWidth="1"/>
    <col min="2575" max="2575" width="3" style="54" customWidth="1"/>
    <col min="2576" max="2576" width="13.28515625" style="54" customWidth="1"/>
    <col min="2577" max="2817" width="11.42578125" style="54"/>
    <col min="2818" max="2818" width="4.42578125" style="54" customWidth="1"/>
    <col min="2819" max="2819" width="11.42578125" style="54"/>
    <col min="2820" max="2820" width="24.42578125" style="54" customWidth="1"/>
    <col min="2821" max="2821" width="3" style="54" customWidth="1"/>
    <col min="2822" max="2822" width="4.85546875" style="54" customWidth="1"/>
    <col min="2823" max="2823" width="3" style="54" customWidth="1"/>
    <col min="2824" max="2824" width="11.42578125" style="54"/>
    <col min="2825" max="2825" width="3" style="54" customWidth="1"/>
    <col min="2826" max="2826" width="7" style="54" customWidth="1"/>
    <col min="2827" max="2828" width="3" style="54" customWidth="1"/>
    <col min="2829" max="2829" width="4.7109375" style="54" customWidth="1"/>
    <col min="2830" max="2830" width="15.7109375" style="54" customWidth="1"/>
    <col min="2831" max="2831" width="3" style="54" customWidth="1"/>
    <col min="2832" max="2832" width="13.28515625" style="54" customWidth="1"/>
    <col min="2833" max="3073" width="11.42578125" style="54"/>
    <col min="3074" max="3074" width="4.42578125" style="54" customWidth="1"/>
    <col min="3075" max="3075" width="11.42578125" style="54"/>
    <col min="3076" max="3076" width="24.42578125" style="54" customWidth="1"/>
    <col min="3077" max="3077" width="3" style="54" customWidth="1"/>
    <col min="3078" max="3078" width="4.85546875" style="54" customWidth="1"/>
    <col min="3079" max="3079" width="3" style="54" customWidth="1"/>
    <col min="3080" max="3080" width="11.42578125" style="54"/>
    <col min="3081" max="3081" width="3" style="54" customWidth="1"/>
    <col min="3082" max="3082" width="7" style="54" customWidth="1"/>
    <col min="3083" max="3084" width="3" style="54" customWidth="1"/>
    <col min="3085" max="3085" width="4.7109375" style="54" customWidth="1"/>
    <col min="3086" max="3086" width="15.7109375" style="54" customWidth="1"/>
    <col min="3087" max="3087" width="3" style="54" customWidth="1"/>
    <col min="3088" max="3088" width="13.28515625" style="54" customWidth="1"/>
    <col min="3089" max="3329" width="11.42578125" style="54"/>
    <col min="3330" max="3330" width="4.42578125" style="54" customWidth="1"/>
    <col min="3331" max="3331" width="11.42578125" style="54"/>
    <col min="3332" max="3332" width="24.42578125" style="54" customWidth="1"/>
    <col min="3333" max="3333" width="3" style="54" customWidth="1"/>
    <col min="3334" max="3334" width="4.85546875" style="54" customWidth="1"/>
    <col min="3335" max="3335" width="3" style="54" customWidth="1"/>
    <col min="3336" max="3336" width="11.42578125" style="54"/>
    <col min="3337" max="3337" width="3" style="54" customWidth="1"/>
    <col min="3338" max="3338" width="7" style="54" customWidth="1"/>
    <col min="3339" max="3340" width="3" style="54" customWidth="1"/>
    <col min="3341" max="3341" width="4.7109375" style="54" customWidth="1"/>
    <col min="3342" max="3342" width="15.7109375" style="54" customWidth="1"/>
    <col min="3343" max="3343" width="3" style="54" customWidth="1"/>
    <col min="3344" max="3344" width="13.28515625" style="54" customWidth="1"/>
    <col min="3345" max="3585" width="11.42578125" style="54"/>
    <col min="3586" max="3586" width="4.42578125" style="54" customWidth="1"/>
    <col min="3587" max="3587" width="11.42578125" style="54"/>
    <col min="3588" max="3588" width="24.42578125" style="54" customWidth="1"/>
    <col min="3589" max="3589" width="3" style="54" customWidth="1"/>
    <col min="3590" max="3590" width="4.85546875" style="54" customWidth="1"/>
    <col min="3591" max="3591" width="3" style="54" customWidth="1"/>
    <col min="3592" max="3592" width="11.42578125" style="54"/>
    <col min="3593" max="3593" width="3" style="54" customWidth="1"/>
    <col min="3594" max="3594" width="7" style="54" customWidth="1"/>
    <col min="3595" max="3596" width="3" style="54" customWidth="1"/>
    <col min="3597" max="3597" width="4.7109375" style="54" customWidth="1"/>
    <col min="3598" max="3598" width="15.7109375" style="54" customWidth="1"/>
    <col min="3599" max="3599" width="3" style="54" customWidth="1"/>
    <col min="3600" max="3600" width="13.28515625" style="54" customWidth="1"/>
    <col min="3601" max="3841" width="11.42578125" style="54"/>
    <col min="3842" max="3842" width="4.42578125" style="54" customWidth="1"/>
    <col min="3843" max="3843" width="11.42578125" style="54"/>
    <col min="3844" max="3844" width="24.42578125" style="54" customWidth="1"/>
    <col min="3845" max="3845" width="3" style="54" customWidth="1"/>
    <col min="3846" max="3846" width="4.85546875" style="54" customWidth="1"/>
    <col min="3847" max="3847" width="3" style="54" customWidth="1"/>
    <col min="3848" max="3848" width="11.42578125" style="54"/>
    <col min="3849" max="3849" width="3" style="54" customWidth="1"/>
    <col min="3850" max="3850" width="7" style="54" customWidth="1"/>
    <col min="3851" max="3852" width="3" style="54" customWidth="1"/>
    <col min="3853" max="3853" width="4.7109375" style="54" customWidth="1"/>
    <col min="3854" max="3854" width="15.7109375" style="54" customWidth="1"/>
    <col min="3855" max="3855" width="3" style="54" customWidth="1"/>
    <col min="3856" max="3856" width="13.28515625" style="54" customWidth="1"/>
    <col min="3857" max="4097" width="11.42578125" style="54"/>
    <col min="4098" max="4098" width="4.42578125" style="54" customWidth="1"/>
    <col min="4099" max="4099" width="11.42578125" style="54"/>
    <col min="4100" max="4100" width="24.42578125" style="54" customWidth="1"/>
    <col min="4101" max="4101" width="3" style="54" customWidth="1"/>
    <col min="4102" max="4102" width="4.85546875" style="54" customWidth="1"/>
    <col min="4103" max="4103" width="3" style="54" customWidth="1"/>
    <col min="4104" max="4104" width="11.42578125" style="54"/>
    <col min="4105" max="4105" width="3" style="54" customWidth="1"/>
    <col min="4106" max="4106" width="7" style="54" customWidth="1"/>
    <col min="4107" max="4108" width="3" style="54" customWidth="1"/>
    <col min="4109" max="4109" width="4.7109375" style="54" customWidth="1"/>
    <col min="4110" max="4110" width="15.7109375" style="54" customWidth="1"/>
    <col min="4111" max="4111" width="3" style="54" customWidth="1"/>
    <col min="4112" max="4112" width="13.28515625" style="54" customWidth="1"/>
    <col min="4113" max="4353" width="11.42578125" style="54"/>
    <col min="4354" max="4354" width="4.42578125" style="54" customWidth="1"/>
    <col min="4355" max="4355" width="11.42578125" style="54"/>
    <col min="4356" max="4356" width="24.42578125" style="54" customWidth="1"/>
    <col min="4357" max="4357" width="3" style="54" customWidth="1"/>
    <col min="4358" max="4358" width="4.85546875" style="54" customWidth="1"/>
    <col min="4359" max="4359" width="3" style="54" customWidth="1"/>
    <col min="4360" max="4360" width="11.42578125" style="54"/>
    <col min="4361" max="4361" width="3" style="54" customWidth="1"/>
    <col min="4362" max="4362" width="7" style="54" customWidth="1"/>
    <col min="4363" max="4364" width="3" style="54" customWidth="1"/>
    <col min="4365" max="4365" width="4.7109375" style="54" customWidth="1"/>
    <col min="4366" max="4366" width="15.7109375" style="54" customWidth="1"/>
    <col min="4367" max="4367" width="3" style="54" customWidth="1"/>
    <col min="4368" max="4368" width="13.28515625" style="54" customWidth="1"/>
    <col min="4369" max="4609" width="11.42578125" style="54"/>
    <col min="4610" max="4610" width="4.42578125" style="54" customWidth="1"/>
    <col min="4611" max="4611" width="11.42578125" style="54"/>
    <col min="4612" max="4612" width="24.42578125" style="54" customWidth="1"/>
    <col min="4613" max="4613" width="3" style="54" customWidth="1"/>
    <col min="4614" max="4614" width="4.85546875" style="54" customWidth="1"/>
    <col min="4615" max="4615" width="3" style="54" customWidth="1"/>
    <col min="4616" max="4616" width="11.42578125" style="54"/>
    <col min="4617" max="4617" width="3" style="54" customWidth="1"/>
    <col min="4618" max="4618" width="7" style="54" customWidth="1"/>
    <col min="4619" max="4620" width="3" style="54" customWidth="1"/>
    <col min="4621" max="4621" width="4.7109375" style="54" customWidth="1"/>
    <col min="4622" max="4622" width="15.7109375" style="54" customWidth="1"/>
    <col min="4623" max="4623" width="3" style="54" customWidth="1"/>
    <col min="4624" max="4624" width="13.28515625" style="54" customWidth="1"/>
    <col min="4625" max="4865" width="11.42578125" style="54"/>
    <col min="4866" max="4866" width="4.42578125" style="54" customWidth="1"/>
    <col min="4867" max="4867" width="11.42578125" style="54"/>
    <col min="4868" max="4868" width="24.42578125" style="54" customWidth="1"/>
    <col min="4869" max="4869" width="3" style="54" customWidth="1"/>
    <col min="4870" max="4870" width="4.85546875" style="54" customWidth="1"/>
    <col min="4871" max="4871" width="3" style="54" customWidth="1"/>
    <col min="4872" max="4872" width="11.42578125" style="54"/>
    <col min="4873" max="4873" width="3" style="54" customWidth="1"/>
    <col min="4874" max="4874" width="7" style="54" customWidth="1"/>
    <col min="4875" max="4876" width="3" style="54" customWidth="1"/>
    <col min="4877" max="4877" width="4.7109375" style="54" customWidth="1"/>
    <col min="4878" max="4878" width="15.7109375" style="54" customWidth="1"/>
    <col min="4879" max="4879" width="3" style="54" customWidth="1"/>
    <col min="4880" max="4880" width="13.28515625" style="54" customWidth="1"/>
    <col min="4881" max="5121" width="11.42578125" style="54"/>
    <col min="5122" max="5122" width="4.42578125" style="54" customWidth="1"/>
    <col min="5123" max="5123" width="11.42578125" style="54"/>
    <col min="5124" max="5124" width="24.42578125" style="54" customWidth="1"/>
    <col min="5125" max="5125" width="3" style="54" customWidth="1"/>
    <col min="5126" max="5126" width="4.85546875" style="54" customWidth="1"/>
    <col min="5127" max="5127" width="3" style="54" customWidth="1"/>
    <col min="5128" max="5128" width="11.42578125" style="54"/>
    <col min="5129" max="5129" width="3" style="54" customWidth="1"/>
    <col min="5130" max="5130" width="7" style="54" customWidth="1"/>
    <col min="5131" max="5132" width="3" style="54" customWidth="1"/>
    <col min="5133" max="5133" width="4.7109375" style="54" customWidth="1"/>
    <col min="5134" max="5134" width="15.7109375" style="54" customWidth="1"/>
    <col min="5135" max="5135" width="3" style="54" customWidth="1"/>
    <col min="5136" max="5136" width="13.28515625" style="54" customWidth="1"/>
    <col min="5137" max="5377" width="11.42578125" style="54"/>
    <col min="5378" max="5378" width="4.42578125" style="54" customWidth="1"/>
    <col min="5379" max="5379" width="11.42578125" style="54"/>
    <col min="5380" max="5380" width="24.42578125" style="54" customWidth="1"/>
    <col min="5381" max="5381" width="3" style="54" customWidth="1"/>
    <col min="5382" max="5382" width="4.85546875" style="54" customWidth="1"/>
    <col min="5383" max="5383" width="3" style="54" customWidth="1"/>
    <col min="5384" max="5384" width="11.42578125" style="54"/>
    <col min="5385" max="5385" width="3" style="54" customWidth="1"/>
    <col min="5386" max="5386" width="7" style="54" customWidth="1"/>
    <col min="5387" max="5388" width="3" style="54" customWidth="1"/>
    <col min="5389" max="5389" width="4.7109375" style="54" customWidth="1"/>
    <col min="5390" max="5390" width="15.7109375" style="54" customWidth="1"/>
    <col min="5391" max="5391" width="3" style="54" customWidth="1"/>
    <col min="5392" max="5392" width="13.28515625" style="54" customWidth="1"/>
    <col min="5393" max="5633" width="11.42578125" style="54"/>
    <col min="5634" max="5634" width="4.42578125" style="54" customWidth="1"/>
    <col min="5635" max="5635" width="11.42578125" style="54"/>
    <col min="5636" max="5636" width="24.42578125" style="54" customWidth="1"/>
    <col min="5637" max="5637" width="3" style="54" customWidth="1"/>
    <col min="5638" max="5638" width="4.85546875" style="54" customWidth="1"/>
    <col min="5639" max="5639" width="3" style="54" customWidth="1"/>
    <col min="5640" max="5640" width="11.42578125" style="54"/>
    <col min="5641" max="5641" width="3" style="54" customWidth="1"/>
    <col min="5642" max="5642" width="7" style="54" customWidth="1"/>
    <col min="5643" max="5644" width="3" style="54" customWidth="1"/>
    <col min="5645" max="5645" width="4.7109375" style="54" customWidth="1"/>
    <col min="5646" max="5646" width="15.7109375" style="54" customWidth="1"/>
    <col min="5647" max="5647" width="3" style="54" customWidth="1"/>
    <col min="5648" max="5648" width="13.28515625" style="54" customWidth="1"/>
    <col min="5649" max="5889" width="11.42578125" style="54"/>
    <col min="5890" max="5890" width="4.42578125" style="54" customWidth="1"/>
    <col min="5891" max="5891" width="11.42578125" style="54"/>
    <col min="5892" max="5892" width="24.42578125" style="54" customWidth="1"/>
    <col min="5893" max="5893" width="3" style="54" customWidth="1"/>
    <col min="5894" max="5894" width="4.85546875" style="54" customWidth="1"/>
    <col min="5895" max="5895" width="3" style="54" customWidth="1"/>
    <col min="5896" max="5896" width="11.42578125" style="54"/>
    <col min="5897" max="5897" width="3" style="54" customWidth="1"/>
    <col min="5898" max="5898" width="7" style="54" customWidth="1"/>
    <col min="5899" max="5900" width="3" style="54" customWidth="1"/>
    <col min="5901" max="5901" width="4.7109375" style="54" customWidth="1"/>
    <col min="5902" max="5902" width="15.7109375" style="54" customWidth="1"/>
    <col min="5903" max="5903" width="3" style="54" customWidth="1"/>
    <col min="5904" max="5904" width="13.28515625" style="54" customWidth="1"/>
    <col min="5905" max="6145" width="11.42578125" style="54"/>
    <col min="6146" max="6146" width="4.42578125" style="54" customWidth="1"/>
    <col min="6147" max="6147" width="11.42578125" style="54"/>
    <col min="6148" max="6148" width="24.42578125" style="54" customWidth="1"/>
    <col min="6149" max="6149" width="3" style="54" customWidth="1"/>
    <col min="6150" max="6150" width="4.85546875" style="54" customWidth="1"/>
    <col min="6151" max="6151" width="3" style="54" customWidth="1"/>
    <col min="6152" max="6152" width="11.42578125" style="54"/>
    <col min="6153" max="6153" width="3" style="54" customWidth="1"/>
    <col min="6154" max="6154" width="7" style="54" customWidth="1"/>
    <col min="6155" max="6156" width="3" style="54" customWidth="1"/>
    <col min="6157" max="6157" width="4.7109375" style="54" customWidth="1"/>
    <col min="6158" max="6158" width="15.7109375" style="54" customWidth="1"/>
    <col min="6159" max="6159" width="3" style="54" customWidth="1"/>
    <col min="6160" max="6160" width="13.28515625" style="54" customWidth="1"/>
    <col min="6161" max="6401" width="11.42578125" style="54"/>
    <col min="6402" max="6402" width="4.42578125" style="54" customWidth="1"/>
    <col min="6403" max="6403" width="11.42578125" style="54"/>
    <col min="6404" max="6404" width="24.42578125" style="54" customWidth="1"/>
    <col min="6405" max="6405" width="3" style="54" customWidth="1"/>
    <col min="6406" max="6406" width="4.85546875" style="54" customWidth="1"/>
    <col min="6407" max="6407" width="3" style="54" customWidth="1"/>
    <col min="6408" max="6408" width="11.42578125" style="54"/>
    <col min="6409" max="6409" width="3" style="54" customWidth="1"/>
    <col min="6410" max="6410" width="7" style="54" customWidth="1"/>
    <col min="6411" max="6412" width="3" style="54" customWidth="1"/>
    <col min="6413" max="6413" width="4.7109375" style="54" customWidth="1"/>
    <col min="6414" max="6414" width="15.7109375" style="54" customWidth="1"/>
    <col min="6415" max="6415" width="3" style="54" customWidth="1"/>
    <col min="6416" max="6416" width="13.28515625" style="54" customWidth="1"/>
    <col min="6417" max="6657" width="11.42578125" style="54"/>
    <col min="6658" max="6658" width="4.42578125" style="54" customWidth="1"/>
    <col min="6659" max="6659" width="11.42578125" style="54"/>
    <col min="6660" max="6660" width="24.42578125" style="54" customWidth="1"/>
    <col min="6661" max="6661" width="3" style="54" customWidth="1"/>
    <col min="6662" max="6662" width="4.85546875" style="54" customWidth="1"/>
    <col min="6663" max="6663" width="3" style="54" customWidth="1"/>
    <col min="6664" max="6664" width="11.42578125" style="54"/>
    <col min="6665" max="6665" width="3" style="54" customWidth="1"/>
    <col min="6666" max="6666" width="7" style="54" customWidth="1"/>
    <col min="6667" max="6668" width="3" style="54" customWidth="1"/>
    <col min="6669" max="6669" width="4.7109375" style="54" customWidth="1"/>
    <col min="6670" max="6670" width="15.7109375" style="54" customWidth="1"/>
    <col min="6671" max="6671" width="3" style="54" customWidth="1"/>
    <col min="6672" max="6672" width="13.28515625" style="54" customWidth="1"/>
    <col min="6673" max="6913" width="11.42578125" style="54"/>
    <col min="6914" max="6914" width="4.42578125" style="54" customWidth="1"/>
    <col min="6915" max="6915" width="11.42578125" style="54"/>
    <col min="6916" max="6916" width="24.42578125" style="54" customWidth="1"/>
    <col min="6917" max="6917" width="3" style="54" customWidth="1"/>
    <col min="6918" max="6918" width="4.85546875" style="54" customWidth="1"/>
    <col min="6919" max="6919" width="3" style="54" customWidth="1"/>
    <col min="6920" max="6920" width="11.42578125" style="54"/>
    <col min="6921" max="6921" width="3" style="54" customWidth="1"/>
    <col min="6922" max="6922" width="7" style="54" customWidth="1"/>
    <col min="6923" max="6924" width="3" style="54" customWidth="1"/>
    <col min="6925" max="6925" width="4.7109375" style="54" customWidth="1"/>
    <col min="6926" max="6926" width="15.7109375" style="54" customWidth="1"/>
    <col min="6927" max="6927" width="3" style="54" customWidth="1"/>
    <col min="6928" max="6928" width="13.28515625" style="54" customWidth="1"/>
    <col min="6929" max="7169" width="11.42578125" style="54"/>
    <col min="7170" max="7170" width="4.42578125" style="54" customWidth="1"/>
    <col min="7171" max="7171" width="11.42578125" style="54"/>
    <col min="7172" max="7172" width="24.42578125" style="54" customWidth="1"/>
    <col min="7173" max="7173" width="3" style="54" customWidth="1"/>
    <col min="7174" max="7174" width="4.85546875" style="54" customWidth="1"/>
    <col min="7175" max="7175" width="3" style="54" customWidth="1"/>
    <col min="7176" max="7176" width="11.42578125" style="54"/>
    <col min="7177" max="7177" width="3" style="54" customWidth="1"/>
    <col min="7178" max="7178" width="7" style="54" customWidth="1"/>
    <col min="7179" max="7180" width="3" style="54" customWidth="1"/>
    <col min="7181" max="7181" width="4.7109375" style="54" customWidth="1"/>
    <col min="7182" max="7182" width="15.7109375" style="54" customWidth="1"/>
    <col min="7183" max="7183" width="3" style="54" customWidth="1"/>
    <col min="7184" max="7184" width="13.28515625" style="54" customWidth="1"/>
    <col min="7185" max="7425" width="11.42578125" style="54"/>
    <col min="7426" max="7426" width="4.42578125" style="54" customWidth="1"/>
    <col min="7427" max="7427" width="11.42578125" style="54"/>
    <col min="7428" max="7428" width="24.42578125" style="54" customWidth="1"/>
    <col min="7429" max="7429" width="3" style="54" customWidth="1"/>
    <col min="7430" max="7430" width="4.85546875" style="54" customWidth="1"/>
    <col min="7431" max="7431" width="3" style="54" customWidth="1"/>
    <col min="7432" max="7432" width="11.42578125" style="54"/>
    <col min="7433" max="7433" width="3" style="54" customWidth="1"/>
    <col min="7434" max="7434" width="7" style="54" customWidth="1"/>
    <col min="7435" max="7436" width="3" style="54" customWidth="1"/>
    <col min="7437" max="7437" width="4.7109375" style="54" customWidth="1"/>
    <col min="7438" max="7438" width="15.7109375" style="54" customWidth="1"/>
    <col min="7439" max="7439" width="3" style="54" customWidth="1"/>
    <col min="7440" max="7440" width="13.28515625" style="54" customWidth="1"/>
    <col min="7441" max="7681" width="11.42578125" style="54"/>
    <col min="7682" max="7682" width="4.42578125" style="54" customWidth="1"/>
    <col min="7683" max="7683" width="11.42578125" style="54"/>
    <col min="7684" max="7684" width="24.42578125" style="54" customWidth="1"/>
    <col min="7685" max="7685" width="3" style="54" customWidth="1"/>
    <col min="7686" max="7686" width="4.85546875" style="54" customWidth="1"/>
    <col min="7687" max="7687" width="3" style="54" customWidth="1"/>
    <col min="7688" max="7688" width="11.42578125" style="54"/>
    <col min="7689" max="7689" width="3" style="54" customWidth="1"/>
    <col min="7690" max="7690" width="7" style="54" customWidth="1"/>
    <col min="7691" max="7692" width="3" style="54" customWidth="1"/>
    <col min="7693" max="7693" width="4.7109375" style="54" customWidth="1"/>
    <col min="7694" max="7694" width="15.7109375" style="54" customWidth="1"/>
    <col min="7695" max="7695" width="3" style="54" customWidth="1"/>
    <col min="7696" max="7696" width="13.28515625" style="54" customWidth="1"/>
    <col min="7697" max="7937" width="11.42578125" style="54"/>
    <col min="7938" max="7938" width="4.42578125" style="54" customWidth="1"/>
    <col min="7939" max="7939" width="11.42578125" style="54"/>
    <col min="7940" max="7940" width="24.42578125" style="54" customWidth="1"/>
    <col min="7941" max="7941" width="3" style="54" customWidth="1"/>
    <col min="7942" max="7942" width="4.85546875" style="54" customWidth="1"/>
    <col min="7943" max="7943" width="3" style="54" customWidth="1"/>
    <col min="7944" max="7944" width="11.42578125" style="54"/>
    <col min="7945" max="7945" width="3" style="54" customWidth="1"/>
    <col min="7946" max="7946" width="7" style="54" customWidth="1"/>
    <col min="7947" max="7948" width="3" style="54" customWidth="1"/>
    <col min="7949" max="7949" width="4.7109375" style="54" customWidth="1"/>
    <col min="7950" max="7950" width="15.7109375" style="54" customWidth="1"/>
    <col min="7951" max="7951" width="3" style="54" customWidth="1"/>
    <col min="7952" max="7952" width="13.28515625" style="54" customWidth="1"/>
    <col min="7953" max="8193" width="11.42578125" style="54"/>
    <col min="8194" max="8194" width="4.42578125" style="54" customWidth="1"/>
    <col min="8195" max="8195" width="11.42578125" style="54"/>
    <col min="8196" max="8196" width="24.42578125" style="54" customWidth="1"/>
    <col min="8197" max="8197" width="3" style="54" customWidth="1"/>
    <col min="8198" max="8198" width="4.85546875" style="54" customWidth="1"/>
    <col min="8199" max="8199" width="3" style="54" customWidth="1"/>
    <col min="8200" max="8200" width="11.42578125" style="54"/>
    <col min="8201" max="8201" width="3" style="54" customWidth="1"/>
    <col min="8202" max="8202" width="7" style="54" customWidth="1"/>
    <col min="8203" max="8204" width="3" style="54" customWidth="1"/>
    <col min="8205" max="8205" width="4.7109375" style="54" customWidth="1"/>
    <col min="8206" max="8206" width="15.7109375" style="54" customWidth="1"/>
    <col min="8207" max="8207" width="3" style="54" customWidth="1"/>
    <col min="8208" max="8208" width="13.28515625" style="54" customWidth="1"/>
    <col min="8209" max="8449" width="11.42578125" style="54"/>
    <col min="8450" max="8450" width="4.42578125" style="54" customWidth="1"/>
    <col min="8451" max="8451" width="11.42578125" style="54"/>
    <col min="8452" max="8452" width="24.42578125" style="54" customWidth="1"/>
    <col min="8453" max="8453" width="3" style="54" customWidth="1"/>
    <col min="8454" max="8454" width="4.85546875" style="54" customWidth="1"/>
    <col min="8455" max="8455" width="3" style="54" customWidth="1"/>
    <col min="8456" max="8456" width="11.42578125" style="54"/>
    <col min="8457" max="8457" width="3" style="54" customWidth="1"/>
    <col min="8458" max="8458" width="7" style="54" customWidth="1"/>
    <col min="8459" max="8460" width="3" style="54" customWidth="1"/>
    <col min="8461" max="8461" width="4.7109375" style="54" customWidth="1"/>
    <col min="8462" max="8462" width="15.7109375" style="54" customWidth="1"/>
    <col min="8463" max="8463" width="3" style="54" customWidth="1"/>
    <col min="8464" max="8464" width="13.28515625" style="54" customWidth="1"/>
    <col min="8465" max="8705" width="11.42578125" style="54"/>
    <col min="8706" max="8706" width="4.42578125" style="54" customWidth="1"/>
    <col min="8707" max="8707" width="11.42578125" style="54"/>
    <col min="8708" max="8708" width="24.42578125" style="54" customWidth="1"/>
    <col min="8709" max="8709" width="3" style="54" customWidth="1"/>
    <col min="8710" max="8710" width="4.85546875" style="54" customWidth="1"/>
    <col min="8711" max="8711" width="3" style="54" customWidth="1"/>
    <col min="8712" max="8712" width="11.42578125" style="54"/>
    <col min="8713" max="8713" width="3" style="54" customWidth="1"/>
    <col min="8714" max="8714" width="7" style="54" customWidth="1"/>
    <col min="8715" max="8716" width="3" style="54" customWidth="1"/>
    <col min="8717" max="8717" width="4.7109375" style="54" customWidth="1"/>
    <col min="8718" max="8718" width="15.7109375" style="54" customWidth="1"/>
    <col min="8719" max="8719" width="3" style="54" customWidth="1"/>
    <col min="8720" max="8720" width="13.28515625" style="54" customWidth="1"/>
    <col min="8721" max="8961" width="11.42578125" style="54"/>
    <col min="8962" max="8962" width="4.42578125" style="54" customWidth="1"/>
    <col min="8963" max="8963" width="11.42578125" style="54"/>
    <col min="8964" max="8964" width="24.42578125" style="54" customWidth="1"/>
    <col min="8965" max="8965" width="3" style="54" customWidth="1"/>
    <col min="8966" max="8966" width="4.85546875" style="54" customWidth="1"/>
    <col min="8967" max="8967" width="3" style="54" customWidth="1"/>
    <col min="8968" max="8968" width="11.42578125" style="54"/>
    <col min="8969" max="8969" width="3" style="54" customWidth="1"/>
    <col min="8970" max="8970" width="7" style="54" customWidth="1"/>
    <col min="8971" max="8972" width="3" style="54" customWidth="1"/>
    <col min="8973" max="8973" width="4.7109375" style="54" customWidth="1"/>
    <col min="8974" max="8974" width="15.7109375" style="54" customWidth="1"/>
    <col min="8975" max="8975" width="3" style="54" customWidth="1"/>
    <col min="8976" max="8976" width="13.28515625" style="54" customWidth="1"/>
    <col min="8977" max="9217" width="11.42578125" style="54"/>
    <col min="9218" max="9218" width="4.42578125" style="54" customWidth="1"/>
    <col min="9219" max="9219" width="11.42578125" style="54"/>
    <col min="9220" max="9220" width="24.42578125" style="54" customWidth="1"/>
    <col min="9221" max="9221" width="3" style="54" customWidth="1"/>
    <col min="9222" max="9222" width="4.85546875" style="54" customWidth="1"/>
    <col min="9223" max="9223" width="3" style="54" customWidth="1"/>
    <col min="9224" max="9224" width="11.42578125" style="54"/>
    <col min="9225" max="9225" width="3" style="54" customWidth="1"/>
    <col min="9226" max="9226" width="7" style="54" customWidth="1"/>
    <col min="9227" max="9228" width="3" style="54" customWidth="1"/>
    <col min="9229" max="9229" width="4.7109375" style="54" customWidth="1"/>
    <col min="9230" max="9230" width="15.7109375" style="54" customWidth="1"/>
    <col min="9231" max="9231" width="3" style="54" customWidth="1"/>
    <col min="9232" max="9232" width="13.28515625" style="54" customWidth="1"/>
    <col min="9233" max="9473" width="11.42578125" style="54"/>
    <col min="9474" max="9474" width="4.42578125" style="54" customWidth="1"/>
    <col min="9475" max="9475" width="11.42578125" style="54"/>
    <col min="9476" max="9476" width="24.42578125" style="54" customWidth="1"/>
    <col min="9477" max="9477" width="3" style="54" customWidth="1"/>
    <col min="9478" max="9478" width="4.85546875" style="54" customWidth="1"/>
    <col min="9479" max="9479" width="3" style="54" customWidth="1"/>
    <col min="9480" max="9480" width="11.42578125" style="54"/>
    <col min="9481" max="9481" width="3" style="54" customWidth="1"/>
    <col min="9482" max="9482" width="7" style="54" customWidth="1"/>
    <col min="9483" max="9484" width="3" style="54" customWidth="1"/>
    <col min="9485" max="9485" width="4.7109375" style="54" customWidth="1"/>
    <col min="9486" max="9486" width="15.7109375" style="54" customWidth="1"/>
    <col min="9487" max="9487" width="3" style="54" customWidth="1"/>
    <col min="9488" max="9488" width="13.28515625" style="54" customWidth="1"/>
    <col min="9489" max="9729" width="11.42578125" style="54"/>
    <col min="9730" max="9730" width="4.42578125" style="54" customWidth="1"/>
    <col min="9731" max="9731" width="11.42578125" style="54"/>
    <col min="9732" max="9732" width="24.42578125" style="54" customWidth="1"/>
    <col min="9733" max="9733" width="3" style="54" customWidth="1"/>
    <col min="9734" max="9734" width="4.85546875" style="54" customWidth="1"/>
    <col min="9735" max="9735" width="3" style="54" customWidth="1"/>
    <col min="9736" max="9736" width="11.42578125" style="54"/>
    <col min="9737" max="9737" width="3" style="54" customWidth="1"/>
    <col min="9738" max="9738" width="7" style="54" customWidth="1"/>
    <col min="9739" max="9740" width="3" style="54" customWidth="1"/>
    <col min="9741" max="9741" width="4.7109375" style="54" customWidth="1"/>
    <col min="9742" max="9742" width="15.7109375" style="54" customWidth="1"/>
    <col min="9743" max="9743" width="3" style="54" customWidth="1"/>
    <col min="9744" max="9744" width="13.28515625" style="54" customWidth="1"/>
    <col min="9745" max="9985" width="11.42578125" style="54"/>
    <col min="9986" max="9986" width="4.42578125" style="54" customWidth="1"/>
    <col min="9987" max="9987" width="11.42578125" style="54"/>
    <col min="9988" max="9988" width="24.42578125" style="54" customWidth="1"/>
    <col min="9989" max="9989" width="3" style="54" customWidth="1"/>
    <col min="9990" max="9990" width="4.85546875" style="54" customWidth="1"/>
    <col min="9991" max="9991" width="3" style="54" customWidth="1"/>
    <col min="9992" max="9992" width="11.42578125" style="54"/>
    <col min="9993" max="9993" width="3" style="54" customWidth="1"/>
    <col min="9994" max="9994" width="7" style="54" customWidth="1"/>
    <col min="9995" max="9996" width="3" style="54" customWidth="1"/>
    <col min="9997" max="9997" width="4.7109375" style="54" customWidth="1"/>
    <col min="9998" max="9998" width="15.7109375" style="54" customWidth="1"/>
    <col min="9999" max="9999" width="3" style="54" customWidth="1"/>
    <col min="10000" max="10000" width="13.28515625" style="54" customWidth="1"/>
    <col min="10001" max="10241" width="11.42578125" style="54"/>
    <col min="10242" max="10242" width="4.42578125" style="54" customWidth="1"/>
    <col min="10243" max="10243" width="11.42578125" style="54"/>
    <col min="10244" max="10244" width="24.42578125" style="54" customWidth="1"/>
    <col min="10245" max="10245" width="3" style="54" customWidth="1"/>
    <col min="10246" max="10246" width="4.85546875" style="54" customWidth="1"/>
    <col min="10247" max="10247" width="3" style="54" customWidth="1"/>
    <col min="10248" max="10248" width="11.42578125" style="54"/>
    <col min="10249" max="10249" width="3" style="54" customWidth="1"/>
    <col min="10250" max="10250" width="7" style="54" customWidth="1"/>
    <col min="10251" max="10252" width="3" style="54" customWidth="1"/>
    <col min="10253" max="10253" width="4.7109375" style="54" customWidth="1"/>
    <col min="10254" max="10254" width="15.7109375" style="54" customWidth="1"/>
    <col min="10255" max="10255" width="3" style="54" customWidth="1"/>
    <col min="10256" max="10256" width="13.28515625" style="54" customWidth="1"/>
    <col min="10257" max="10497" width="11.42578125" style="54"/>
    <col min="10498" max="10498" width="4.42578125" style="54" customWidth="1"/>
    <col min="10499" max="10499" width="11.42578125" style="54"/>
    <col min="10500" max="10500" width="24.42578125" style="54" customWidth="1"/>
    <col min="10501" max="10501" width="3" style="54" customWidth="1"/>
    <col min="10502" max="10502" width="4.85546875" style="54" customWidth="1"/>
    <col min="10503" max="10503" width="3" style="54" customWidth="1"/>
    <col min="10504" max="10504" width="11.42578125" style="54"/>
    <col min="10505" max="10505" width="3" style="54" customWidth="1"/>
    <col min="10506" max="10506" width="7" style="54" customWidth="1"/>
    <col min="10507" max="10508" width="3" style="54" customWidth="1"/>
    <col min="10509" max="10509" width="4.7109375" style="54" customWidth="1"/>
    <col min="10510" max="10510" width="15.7109375" style="54" customWidth="1"/>
    <col min="10511" max="10511" width="3" style="54" customWidth="1"/>
    <col min="10512" max="10512" width="13.28515625" style="54" customWidth="1"/>
    <col min="10513" max="10753" width="11.42578125" style="54"/>
    <col min="10754" max="10754" width="4.42578125" style="54" customWidth="1"/>
    <col min="10755" max="10755" width="11.42578125" style="54"/>
    <col min="10756" max="10756" width="24.42578125" style="54" customWidth="1"/>
    <col min="10757" max="10757" width="3" style="54" customWidth="1"/>
    <col min="10758" max="10758" width="4.85546875" style="54" customWidth="1"/>
    <col min="10759" max="10759" width="3" style="54" customWidth="1"/>
    <col min="10760" max="10760" width="11.42578125" style="54"/>
    <col min="10761" max="10761" width="3" style="54" customWidth="1"/>
    <col min="10762" max="10762" width="7" style="54" customWidth="1"/>
    <col min="10763" max="10764" width="3" style="54" customWidth="1"/>
    <col min="10765" max="10765" width="4.7109375" style="54" customWidth="1"/>
    <col min="10766" max="10766" width="15.7109375" style="54" customWidth="1"/>
    <col min="10767" max="10767" width="3" style="54" customWidth="1"/>
    <col min="10768" max="10768" width="13.28515625" style="54" customWidth="1"/>
    <col min="10769" max="11009" width="11.42578125" style="54"/>
    <col min="11010" max="11010" width="4.42578125" style="54" customWidth="1"/>
    <col min="11011" max="11011" width="11.42578125" style="54"/>
    <col min="11012" max="11012" width="24.42578125" style="54" customWidth="1"/>
    <col min="11013" max="11013" width="3" style="54" customWidth="1"/>
    <col min="11014" max="11014" width="4.85546875" style="54" customWidth="1"/>
    <col min="11015" max="11015" width="3" style="54" customWidth="1"/>
    <col min="11016" max="11016" width="11.42578125" style="54"/>
    <col min="11017" max="11017" width="3" style="54" customWidth="1"/>
    <col min="11018" max="11018" width="7" style="54" customWidth="1"/>
    <col min="11019" max="11020" width="3" style="54" customWidth="1"/>
    <col min="11021" max="11021" width="4.7109375" style="54" customWidth="1"/>
    <col min="11022" max="11022" width="15.7109375" style="54" customWidth="1"/>
    <col min="11023" max="11023" width="3" style="54" customWidth="1"/>
    <col min="11024" max="11024" width="13.28515625" style="54" customWidth="1"/>
    <col min="11025" max="11265" width="11.42578125" style="54"/>
    <col min="11266" max="11266" width="4.42578125" style="54" customWidth="1"/>
    <col min="11267" max="11267" width="11.42578125" style="54"/>
    <col min="11268" max="11268" width="24.42578125" style="54" customWidth="1"/>
    <col min="11269" max="11269" width="3" style="54" customWidth="1"/>
    <col min="11270" max="11270" width="4.85546875" style="54" customWidth="1"/>
    <col min="11271" max="11271" width="3" style="54" customWidth="1"/>
    <col min="11272" max="11272" width="11.42578125" style="54"/>
    <col min="11273" max="11273" width="3" style="54" customWidth="1"/>
    <col min="11274" max="11274" width="7" style="54" customWidth="1"/>
    <col min="11275" max="11276" width="3" style="54" customWidth="1"/>
    <col min="11277" max="11277" width="4.7109375" style="54" customWidth="1"/>
    <col min="11278" max="11278" width="15.7109375" style="54" customWidth="1"/>
    <col min="11279" max="11279" width="3" style="54" customWidth="1"/>
    <col min="11280" max="11280" width="13.28515625" style="54" customWidth="1"/>
    <col min="11281" max="11521" width="11.42578125" style="54"/>
    <col min="11522" max="11522" width="4.42578125" style="54" customWidth="1"/>
    <col min="11523" max="11523" width="11.42578125" style="54"/>
    <col min="11524" max="11524" width="24.42578125" style="54" customWidth="1"/>
    <col min="11525" max="11525" width="3" style="54" customWidth="1"/>
    <col min="11526" max="11526" width="4.85546875" style="54" customWidth="1"/>
    <col min="11527" max="11527" width="3" style="54" customWidth="1"/>
    <col min="11528" max="11528" width="11.42578125" style="54"/>
    <col min="11529" max="11529" width="3" style="54" customWidth="1"/>
    <col min="11530" max="11530" width="7" style="54" customWidth="1"/>
    <col min="11531" max="11532" width="3" style="54" customWidth="1"/>
    <col min="11533" max="11533" width="4.7109375" style="54" customWidth="1"/>
    <col min="11534" max="11534" width="15.7109375" style="54" customWidth="1"/>
    <col min="11535" max="11535" width="3" style="54" customWidth="1"/>
    <col min="11536" max="11536" width="13.28515625" style="54" customWidth="1"/>
    <col min="11537" max="11777" width="11.42578125" style="54"/>
    <col min="11778" max="11778" width="4.42578125" style="54" customWidth="1"/>
    <col min="11779" max="11779" width="11.42578125" style="54"/>
    <col min="11780" max="11780" width="24.42578125" style="54" customWidth="1"/>
    <col min="11781" max="11781" width="3" style="54" customWidth="1"/>
    <col min="11782" max="11782" width="4.85546875" style="54" customWidth="1"/>
    <col min="11783" max="11783" width="3" style="54" customWidth="1"/>
    <col min="11784" max="11784" width="11.42578125" style="54"/>
    <col min="11785" max="11785" width="3" style="54" customWidth="1"/>
    <col min="11786" max="11786" width="7" style="54" customWidth="1"/>
    <col min="11787" max="11788" width="3" style="54" customWidth="1"/>
    <col min="11789" max="11789" width="4.7109375" style="54" customWidth="1"/>
    <col min="11790" max="11790" width="15.7109375" style="54" customWidth="1"/>
    <col min="11791" max="11791" width="3" style="54" customWidth="1"/>
    <col min="11792" max="11792" width="13.28515625" style="54" customWidth="1"/>
    <col min="11793" max="12033" width="11.42578125" style="54"/>
    <col min="12034" max="12034" width="4.42578125" style="54" customWidth="1"/>
    <col min="12035" max="12035" width="11.42578125" style="54"/>
    <col min="12036" max="12036" width="24.42578125" style="54" customWidth="1"/>
    <col min="12037" max="12037" width="3" style="54" customWidth="1"/>
    <col min="12038" max="12038" width="4.85546875" style="54" customWidth="1"/>
    <col min="12039" max="12039" width="3" style="54" customWidth="1"/>
    <col min="12040" max="12040" width="11.42578125" style="54"/>
    <col min="12041" max="12041" width="3" style="54" customWidth="1"/>
    <col min="12042" max="12042" width="7" style="54" customWidth="1"/>
    <col min="12043" max="12044" width="3" style="54" customWidth="1"/>
    <col min="12045" max="12045" width="4.7109375" style="54" customWidth="1"/>
    <col min="12046" max="12046" width="15.7109375" style="54" customWidth="1"/>
    <col min="12047" max="12047" width="3" style="54" customWidth="1"/>
    <col min="12048" max="12048" width="13.28515625" style="54" customWidth="1"/>
    <col min="12049" max="12289" width="11.42578125" style="54"/>
    <col min="12290" max="12290" width="4.42578125" style="54" customWidth="1"/>
    <col min="12291" max="12291" width="11.42578125" style="54"/>
    <col min="12292" max="12292" width="24.42578125" style="54" customWidth="1"/>
    <col min="12293" max="12293" width="3" style="54" customWidth="1"/>
    <col min="12294" max="12294" width="4.85546875" style="54" customWidth="1"/>
    <col min="12295" max="12295" width="3" style="54" customWidth="1"/>
    <col min="12296" max="12296" width="11.42578125" style="54"/>
    <col min="12297" max="12297" width="3" style="54" customWidth="1"/>
    <col min="12298" max="12298" width="7" style="54" customWidth="1"/>
    <col min="12299" max="12300" width="3" style="54" customWidth="1"/>
    <col min="12301" max="12301" width="4.7109375" style="54" customWidth="1"/>
    <col min="12302" max="12302" width="15.7109375" style="54" customWidth="1"/>
    <col min="12303" max="12303" width="3" style="54" customWidth="1"/>
    <col min="12304" max="12304" width="13.28515625" style="54" customWidth="1"/>
    <col min="12305" max="12545" width="11.42578125" style="54"/>
    <col min="12546" max="12546" width="4.42578125" style="54" customWidth="1"/>
    <col min="12547" max="12547" width="11.42578125" style="54"/>
    <col min="12548" max="12548" width="24.42578125" style="54" customWidth="1"/>
    <col min="12549" max="12549" width="3" style="54" customWidth="1"/>
    <col min="12550" max="12550" width="4.85546875" style="54" customWidth="1"/>
    <col min="12551" max="12551" width="3" style="54" customWidth="1"/>
    <col min="12552" max="12552" width="11.42578125" style="54"/>
    <col min="12553" max="12553" width="3" style="54" customWidth="1"/>
    <col min="12554" max="12554" width="7" style="54" customWidth="1"/>
    <col min="12555" max="12556" width="3" style="54" customWidth="1"/>
    <col min="12557" max="12557" width="4.7109375" style="54" customWidth="1"/>
    <col min="12558" max="12558" width="15.7109375" style="54" customWidth="1"/>
    <col min="12559" max="12559" width="3" style="54" customWidth="1"/>
    <col min="12560" max="12560" width="13.28515625" style="54" customWidth="1"/>
    <col min="12561" max="12801" width="11.42578125" style="54"/>
    <col min="12802" max="12802" width="4.42578125" style="54" customWidth="1"/>
    <col min="12803" max="12803" width="11.42578125" style="54"/>
    <col min="12804" max="12804" width="24.42578125" style="54" customWidth="1"/>
    <col min="12805" max="12805" width="3" style="54" customWidth="1"/>
    <col min="12806" max="12806" width="4.85546875" style="54" customWidth="1"/>
    <col min="12807" max="12807" width="3" style="54" customWidth="1"/>
    <col min="12808" max="12808" width="11.42578125" style="54"/>
    <col min="12809" max="12809" width="3" style="54" customWidth="1"/>
    <col min="12810" max="12810" width="7" style="54" customWidth="1"/>
    <col min="12811" max="12812" width="3" style="54" customWidth="1"/>
    <col min="12813" max="12813" width="4.7109375" style="54" customWidth="1"/>
    <col min="12814" max="12814" width="15.7109375" style="54" customWidth="1"/>
    <col min="12815" max="12815" width="3" style="54" customWidth="1"/>
    <col min="12816" max="12816" width="13.28515625" style="54" customWidth="1"/>
    <col min="12817" max="13057" width="11.42578125" style="54"/>
    <col min="13058" max="13058" width="4.42578125" style="54" customWidth="1"/>
    <col min="13059" max="13059" width="11.42578125" style="54"/>
    <col min="13060" max="13060" width="24.42578125" style="54" customWidth="1"/>
    <col min="13061" max="13061" width="3" style="54" customWidth="1"/>
    <col min="13062" max="13062" width="4.85546875" style="54" customWidth="1"/>
    <col min="13063" max="13063" width="3" style="54" customWidth="1"/>
    <col min="13064" max="13064" width="11.42578125" style="54"/>
    <col min="13065" max="13065" width="3" style="54" customWidth="1"/>
    <col min="13066" max="13066" width="7" style="54" customWidth="1"/>
    <col min="13067" max="13068" width="3" style="54" customWidth="1"/>
    <col min="13069" max="13069" width="4.7109375" style="54" customWidth="1"/>
    <col min="13070" max="13070" width="15.7109375" style="54" customWidth="1"/>
    <col min="13071" max="13071" width="3" style="54" customWidth="1"/>
    <col min="13072" max="13072" width="13.28515625" style="54" customWidth="1"/>
    <col min="13073" max="13313" width="11.42578125" style="54"/>
    <col min="13314" max="13314" width="4.42578125" style="54" customWidth="1"/>
    <col min="13315" max="13315" width="11.42578125" style="54"/>
    <col min="13316" max="13316" width="24.42578125" style="54" customWidth="1"/>
    <col min="13317" max="13317" width="3" style="54" customWidth="1"/>
    <col min="13318" max="13318" width="4.85546875" style="54" customWidth="1"/>
    <col min="13319" max="13319" width="3" style="54" customWidth="1"/>
    <col min="13320" max="13320" width="11.42578125" style="54"/>
    <col min="13321" max="13321" width="3" style="54" customWidth="1"/>
    <col min="13322" max="13322" width="7" style="54" customWidth="1"/>
    <col min="13323" max="13324" width="3" style="54" customWidth="1"/>
    <col min="13325" max="13325" width="4.7109375" style="54" customWidth="1"/>
    <col min="13326" max="13326" width="15.7109375" style="54" customWidth="1"/>
    <col min="13327" max="13327" width="3" style="54" customWidth="1"/>
    <col min="13328" max="13328" width="13.28515625" style="54" customWidth="1"/>
    <col min="13329" max="13569" width="11.42578125" style="54"/>
    <col min="13570" max="13570" width="4.42578125" style="54" customWidth="1"/>
    <col min="13571" max="13571" width="11.42578125" style="54"/>
    <col min="13572" max="13572" width="24.42578125" style="54" customWidth="1"/>
    <col min="13573" max="13573" width="3" style="54" customWidth="1"/>
    <col min="13574" max="13574" width="4.85546875" style="54" customWidth="1"/>
    <col min="13575" max="13575" width="3" style="54" customWidth="1"/>
    <col min="13576" max="13576" width="11.42578125" style="54"/>
    <col min="13577" max="13577" width="3" style="54" customWidth="1"/>
    <col min="13578" max="13578" width="7" style="54" customWidth="1"/>
    <col min="13579" max="13580" width="3" style="54" customWidth="1"/>
    <col min="13581" max="13581" width="4.7109375" style="54" customWidth="1"/>
    <col min="13582" max="13582" width="15.7109375" style="54" customWidth="1"/>
    <col min="13583" max="13583" width="3" style="54" customWidth="1"/>
    <col min="13584" max="13584" width="13.28515625" style="54" customWidth="1"/>
    <col min="13585" max="13825" width="11.42578125" style="54"/>
    <col min="13826" max="13826" width="4.42578125" style="54" customWidth="1"/>
    <col min="13827" max="13827" width="11.42578125" style="54"/>
    <col min="13828" max="13828" width="24.42578125" style="54" customWidth="1"/>
    <col min="13829" max="13829" width="3" style="54" customWidth="1"/>
    <col min="13830" max="13830" width="4.85546875" style="54" customWidth="1"/>
    <col min="13831" max="13831" width="3" style="54" customWidth="1"/>
    <col min="13832" max="13832" width="11.42578125" style="54"/>
    <col min="13833" max="13833" width="3" style="54" customWidth="1"/>
    <col min="13834" max="13834" width="7" style="54" customWidth="1"/>
    <col min="13835" max="13836" width="3" style="54" customWidth="1"/>
    <col min="13837" max="13837" width="4.7109375" style="54" customWidth="1"/>
    <col min="13838" max="13838" width="15.7109375" style="54" customWidth="1"/>
    <col min="13839" max="13839" width="3" style="54" customWidth="1"/>
    <col min="13840" max="13840" width="13.28515625" style="54" customWidth="1"/>
    <col min="13841" max="14081" width="11.42578125" style="54"/>
    <col min="14082" max="14082" width="4.42578125" style="54" customWidth="1"/>
    <col min="14083" max="14083" width="11.42578125" style="54"/>
    <col min="14084" max="14084" width="24.42578125" style="54" customWidth="1"/>
    <col min="14085" max="14085" width="3" style="54" customWidth="1"/>
    <col min="14086" max="14086" width="4.85546875" style="54" customWidth="1"/>
    <col min="14087" max="14087" width="3" style="54" customWidth="1"/>
    <col min="14088" max="14088" width="11.42578125" style="54"/>
    <col min="14089" max="14089" width="3" style="54" customWidth="1"/>
    <col min="14090" max="14090" width="7" style="54" customWidth="1"/>
    <col min="14091" max="14092" width="3" style="54" customWidth="1"/>
    <col min="14093" max="14093" width="4.7109375" style="54" customWidth="1"/>
    <col min="14094" max="14094" width="15.7109375" style="54" customWidth="1"/>
    <col min="14095" max="14095" width="3" style="54" customWidth="1"/>
    <col min="14096" max="14096" width="13.28515625" style="54" customWidth="1"/>
    <col min="14097" max="14337" width="11.42578125" style="54"/>
    <col min="14338" max="14338" width="4.42578125" style="54" customWidth="1"/>
    <col min="14339" max="14339" width="11.42578125" style="54"/>
    <col min="14340" max="14340" width="24.42578125" style="54" customWidth="1"/>
    <col min="14341" max="14341" width="3" style="54" customWidth="1"/>
    <col min="14342" max="14342" width="4.85546875" style="54" customWidth="1"/>
    <col min="14343" max="14343" width="3" style="54" customWidth="1"/>
    <col min="14344" max="14344" width="11.42578125" style="54"/>
    <col min="14345" max="14345" width="3" style="54" customWidth="1"/>
    <col min="14346" max="14346" width="7" style="54" customWidth="1"/>
    <col min="14347" max="14348" width="3" style="54" customWidth="1"/>
    <col min="14349" max="14349" width="4.7109375" style="54" customWidth="1"/>
    <col min="14350" max="14350" width="15.7109375" style="54" customWidth="1"/>
    <col min="14351" max="14351" width="3" style="54" customWidth="1"/>
    <col min="14352" max="14352" width="13.28515625" style="54" customWidth="1"/>
    <col min="14353" max="14593" width="11.42578125" style="54"/>
    <col min="14594" max="14594" width="4.42578125" style="54" customWidth="1"/>
    <col min="14595" max="14595" width="11.42578125" style="54"/>
    <col min="14596" max="14596" width="24.42578125" style="54" customWidth="1"/>
    <col min="14597" max="14597" width="3" style="54" customWidth="1"/>
    <col min="14598" max="14598" width="4.85546875" style="54" customWidth="1"/>
    <col min="14599" max="14599" width="3" style="54" customWidth="1"/>
    <col min="14600" max="14600" width="11.42578125" style="54"/>
    <col min="14601" max="14601" width="3" style="54" customWidth="1"/>
    <col min="14602" max="14602" width="7" style="54" customWidth="1"/>
    <col min="14603" max="14604" width="3" style="54" customWidth="1"/>
    <col min="14605" max="14605" width="4.7109375" style="54" customWidth="1"/>
    <col min="14606" max="14606" width="15.7109375" style="54" customWidth="1"/>
    <col min="14607" max="14607" width="3" style="54" customWidth="1"/>
    <col min="14608" max="14608" width="13.28515625" style="54" customWidth="1"/>
    <col min="14609" max="14849" width="11.42578125" style="54"/>
    <col min="14850" max="14850" width="4.42578125" style="54" customWidth="1"/>
    <col min="14851" max="14851" width="11.42578125" style="54"/>
    <col min="14852" max="14852" width="24.42578125" style="54" customWidth="1"/>
    <col min="14853" max="14853" width="3" style="54" customWidth="1"/>
    <col min="14854" max="14854" width="4.85546875" style="54" customWidth="1"/>
    <col min="14855" max="14855" width="3" style="54" customWidth="1"/>
    <col min="14856" max="14856" width="11.42578125" style="54"/>
    <col min="14857" max="14857" width="3" style="54" customWidth="1"/>
    <col min="14858" max="14858" width="7" style="54" customWidth="1"/>
    <col min="14859" max="14860" width="3" style="54" customWidth="1"/>
    <col min="14861" max="14861" width="4.7109375" style="54" customWidth="1"/>
    <col min="14862" max="14862" width="15.7109375" style="54" customWidth="1"/>
    <col min="14863" max="14863" width="3" style="54" customWidth="1"/>
    <col min="14864" max="14864" width="13.28515625" style="54" customWidth="1"/>
    <col min="14865" max="15105" width="11.42578125" style="54"/>
    <col min="15106" max="15106" width="4.42578125" style="54" customWidth="1"/>
    <col min="15107" max="15107" width="11.42578125" style="54"/>
    <col min="15108" max="15108" width="24.42578125" style="54" customWidth="1"/>
    <col min="15109" max="15109" width="3" style="54" customWidth="1"/>
    <col min="15110" max="15110" width="4.85546875" style="54" customWidth="1"/>
    <col min="15111" max="15111" width="3" style="54" customWidth="1"/>
    <col min="15112" max="15112" width="11.42578125" style="54"/>
    <col min="15113" max="15113" width="3" style="54" customWidth="1"/>
    <col min="15114" max="15114" width="7" style="54" customWidth="1"/>
    <col min="15115" max="15116" width="3" style="54" customWidth="1"/>
    <col min="15117" max="15117" width="4.7109375" style="54" customWidth="1"/>
    <col min="15118" max="15118" width="15.7109375" style="54" customWidth="1"/>
    <col min="15119" max="15119" width="3" style="54" customWidth="1"/>
    <col min="15120" max="15120" width="13.28515625" style="54" customWidth="1"/>
    <col min="15121" max="15361" width="11.42578125" style="54"/>
    <col min="15362" max="15362" width="4.42578125" style="54" customWidth="1"/>
    <col min="15363" max="15363" width="11.42578125" style="54"/>
    <col min="15364" max="15364" width="24.42578125" style="54" customWidth="1"/>
    <col min="15365" max="15365" width="3" style="54" customWidth="1"/>
    <col min="15366" max="15366" width="4.85546875" style="54" customWidth="1"/>
    <col min="15367" max="15367" width="3" style="54" customWidth="1"/>
    <col min="15368" max="15368" width="11.42578125" style="54"/>
    <col min="15369" max="15369" width="3" style="54" customWidth="1"/>
    <col min="15370" max="15370" width="7" style="54" customWidth="1"/>
    <col min="15371" max="15372" width="3" style="54" customWidth="1"/>
    <col min="15373" max="15373" width="4.7109375" style="54" customWidth="1"/>
    <col min="15374" max="15374" width="15.7109375" style="54" customWidth="1"/>
    <col min="15375" max="15375" width="3" style="54" customWidth="1"/>
    <col min="15376" max="15376" width="13.28515625" style="54" customWidth="1"/>
    <col min="15377" max="15617" width="11.42578125" style="54"/>
    <col min="15618" max="15618" width="4.42578125" style="54" customWidth="1"/>
    <col min="15619" max="15619" width="11.42578125" style="54"/>
    <col min="15620" max="15620" width="24.42578125" style="54" customWidth="1"/>
    <col min="15621" max="15621" width="3" style="54" customWidth="1"/>
    <col min="15622" max="15622" width="4.85546875" style="54" customWidth="1"/>
    <col min="15623" max="15623" width="3" style="54" customWidth="1"/>
    <col min="15624" max="15624" width="11.42578125" style="54"/>
    <col min="15625" max="15625" width="3" style="54" customWidth="1"/>
    <col min="15626" max="15626" width="7" style="54" customWidth="1"/>
    <col min="15627" max="15628" width="3" style="54" customWidth="1"/>
    <col min="15629" max="15629" width="4.7109375" style="54" customWidth="1"/>
    <col min="15630" max="15630" width="15.7109375" style="54" customWidth="1"/>
    <col min="15631" max="15631" width="3" style="54" customWidth="1"/>
    <col min="15632" max="15632" width="13.28515625" style="54" customWidth="1"/>
    <col min="15633" max="15873" width="11.42578125" style="54"/>
    <col min="15874" max="15874" width="4.42578125" style="54" customWidth="1"/>
    <col min="15875" max="15875" width="11.42578125" style="54"/>
    <col min="15876" max="15876" width="24.42578125" style="54" customWidth="1"/>
    <col min="15877" max="15877" width="3" style="54" customWidth="1"/>
    <col min="15878" max="15878" width="4.85546875" style="54" customWidth="1"/>
    <col min="15879" max="15879" width="3" style="54" customWidth="1"/>
    <col min="15880" max="15880" width="11.42578125" style="54"/>
    <col min="15881" max="15881" width="3" style="54" customWidth="1"/>
    <col min="15882" max="15882" width="7" style="54" customWidth="1"/>
    <col min="15883" max="15884" width="3" style="54" customWidth="1"/>
    <col min="15885" max="15885" width="4.7109375" style="54" customWidth="1"/>
    <col min="15886" max="15886" width="15.7109375" style="54" customWidth="1"/>
    <col min="15887" max="15887" width="3" style="54" customWidth="1"/>
    <col min="15888" max="15888" width="13.28515625" style="54" customWidth="1"/>
    <col min="15889" max="16129" width="11.42578125" style="54"/>
    <col min="16130" max="16130" width="4.42578125" style="54" customWidth="1"/>
    <col min="16131" max="16131" width="11.42578125" style="54"/>
    <col min="16132" max="16132" width="24.42578125" style="54" customWidth="1"/>
    <col min="16133" max="16133" width="3" style="54" customWidth="1"/>
    <col min="16134" max="16134" width="4.85546875" style="54" customWidth="1"/>
    <col min="16135" max="16135" width="3" style="54" customWidth="1"/>
    <col min="16136" max="16136" width="11.42578125" style="54"/>
    <col min="16137" max="16137" width="3" style="54" customWidth="1"/>
    <col min="16138" max="16138" width="7" style="54" customWidth="1"/>
    <col min="16139" max="16140" width="3" style="54" customWidth="1"/>
    <col min="16141" max="16141" width="4.7109375" style="54" customWidth="1"/>
    <col min="16142" max="16142" width="15.7109375" style="54" customWidth="1"/>
    <col min="16143" max="16143" width="3" style="54" customWidth="1"/>
    <col min="16144" max="16144" width="13.28515625" style="54" customWidth="1"/>
    <col min="16145" max="16384" width="11.42578125" style="54"/>
  </cols>
  <sheetData>
    <row r="1" spans="3:18" x14ac:dyDescent="0.25">
      <c r="R1" s="54" t="s">
        <v>1389</v>
      </c>
    </row>
    <row r="2" spans="3:18" ht="18" x14ac:dyDescent="0.25">
      <c r="D2" s="79" t="s">
        <v>1290</v>
      </c>
      <c r="E2" s="55"/>
      <c r="F2" s="55"/>
      <c r="G2" s="55"/>
      <c r="H2" s="55"/>
      <c r="I2" s="55"/>
      <c r="J2" s="55"/>
      <c r="K2" s="55"/>
      <c r="L2" s="55"/>
    </row>
    <row r="3" spans="3:18" ht="15" x14ac:dyDescent="0.25">
      <c r="R3" s="56" t="s">
        <v>1238</v>
      </c>
    </row>
    <row r="4" spans="3:18" ht="15" x14ac:dyDescent="0.25">
      <c r="D4" s="453" t="s">
        <v>1239</v>
      </c>
      <c r="E4" s="453"/>
      <c r="F4" s="453"/>
      <c r="G4" s="453"/>
      <c r="H4" s="57"/>
      <c r="I4" s="228"/>
      <c r="J4" s="228"/>
      <c r="K4" s="228"/>
      <c r="L4" s="228"/>
      <c r="M4" s="58" t="s">
        <v>1240</v>
      </c>
      <c r="N4" s="454">
        <v>2023</v>
      </c>
      <c r="O4" s="454"/>
      <c r="P4" s="454"/>
      <c r="R4" s="54" t="s">
        <v>1241</v>
      </c>
    </row>
    <row r="5" spans="3:18" ht="18" x14ac:dyDescent="0.25">
      <c r="D5" s="453"/>
      <c r="E5" s="453"/>
      <c r="F5" s="453"/>
      <c r="G5" s="453"/>
      <c r="H5" s="63"/>
      <c r="I5" s="64"/>
      <c r="J5" s="64"/>
      <c r="K5" s="64"/>
      <c r="L5" s="64"/>
      <c r="M5" s="80" t="s">
        <v>1242</v>
      </c>
      <c r="N5" s="455">
        <f>IF(ISERROR($N$42),0,$N$42)</f>
        <v>0</v>
      </c>
      <c r="O5" s="455"/>
      <c r="P5" s="455"/>
      <c r="R5" s="59" t="s">
        <v>1243</v>
      </c>
    </row>
    <row r="6" spans="3:18" ht="15" x14ac:dyDescent="0.25">
      <c r="R6" s="59" t="s">
        <v>1244</v>
      </c>
    </row>
    <row r="7" spans="3:18" ht="15" x14ac:dyDescent="0.25">
      <c r="R7" s="59" t="s">
        <v>1245</v>
      </c>
    </row>
    <row r="8" spans="3:18" ht="15" x14ac:dyDescent="0.25">
      <c r="C8" s="81" t="s">
        <v>1246</v>
      </c>
      <c r="D8" s="54" t="s">
        <v>1247</v>
      </c>
      <c r="R8" s="59" t="s">
        <v>1248</v>
      </c>
    </row>
    <row r="9" spans="3:18" ht="20.100000000000001" customHeight="1" thickBot="1" x14ac:dyDescent="0.3">
      <c r="M9" s="61" t="s">
        <v>1249</v>
      </c>
      <c r="N9" s="62">
        <f>N4</f>
        <v>2023</v>
      </c>
    </row>
    <row r="10" spans="3:18" x14ac:dyDescent="0.25">
      <c r="D10" s="65" t="s">
        <v>1252</v>
      </c>
      <c r="E10" s="66"/>
      <c r="F10" s="66"/>
      <c r="G10" s="66"/>
      <c r="H10" s="66"/>
      <c r="I10" s="66"/>
      <c r="J10" s="66"/>
      <c r="K10" s="66"/>
      <c r="L10" s="66"/>
      <c r="M10" s="66"/>
      <c r="N10" s="456"/>
    </row>
    <row r="11" spans="3:18" x14ac:dyDescent="0.25">
      <c r="D11" s="67" t="s">
        <v>1253</v>
      </c>
      <c r="E11" s="68"/>
      <c r="F11" s="68"/>
      <c r="G11" s="68"/>
      <c r="H11" s="68"/>
      <c r="I11" s="68"/>
      <c r="J11" s="68"/>
      <c r="K11" s="68"/>
      <c r="L11" s="68"/>
      <c r="N11" s="387"/>
    </row>
    <row r="12" spans="3:18" ht="15" thickBot="1" x14ac:dyDescent="0.3">
      <c r="D12" s="69" t="s">
        <v>1254</v>
      </c>
      <c r="E12" s="70"/>
      <c r="F12" s="70"/>
      <c r="G12" s="70"/>
      <c r="H12" s="70"/>
      <c r="I12" s="70"/>
      <c r="J12" s="70"/>
      <c r="K12" s="70"/>
      <c r="L12" s="70"/>
      <c r="M12" s="71"/>
      <c r="N12" s="388"/>
    </row>
    <row r="13" spans="3:18" ht="20.100000000000001" customHeight="1" thickBot="1" x14ac:dyDescent="0.3">
      <c r="M13" s="61" t="s">
        <v>1255</v>
      </c>
      <c r="N13" s="62">
        <f>N4</f>
        <v>2023</v>
      </c>
    </row>
    <row r="14" spans="3:18" ht="20.100000000000001" customHeight="1" x14ac:dyDescent="0.25">
      <c r="D14" s="63" t="s">
        <v>1291</v>
      </c>
      <c r="E14" s="64"/>
      <c r="F14" s="64"/>
      <c r="G14" s="64"/>
      <c r="H14" s="64"/>
      <c r="I14" s="64"/>
      <c r="J14" s="64"/>
      <c r="K14" s="64"/>
      <c r="L14" s="64"/>
      <c r="M14" s="64"/>
      <c r="N14" s="287"/>
    </row>
    <row r="15" spans="3:18" ht="20.100000000000001" customHeight="1" x14ac:dyDescent="0.25">
      <c r="D15" s="65" t="s">
        <v>1292</v>
      </c>
      <c r="E15" s="66"/>
      <c r="F15" s="66"/>
      <c r="G15" s="66"/>
      <c r="H15" s="66"/>
      <c r="I15" s="66"/>
      <c r="J15" s="66"/>
      <c r="K15" s="66"/>
      <c r="L15" s="66"/>
      <c r="M15" s="66"/>
      <c r="N15" s="387"/>
    </row>
    <row r="16" spans="3:18" ht="14.25" customHeight="1" thickBot="1" x14ac:dyDescent="0.3">
      <c r="D16" s="72" t="s">
        <v>1293</v>
      </c>
      <c r="E16" s="71"/>
      <c r="F16" s="71"/>
      <c r="G16" s="71"/>
      <c r="H16" s="71"/>
      <c r="I16" s="71"/>
      <c r="J16" s="71"/>
      <c r="K16" s="71"/>
      <c r="L16" s="71"/>
      <c r="M16" s="71"/>
      <c r="N16" s="388"/>
    </row>
    <row r="19" spans="3:16" ht="15" x14ac:dyDescent="0.25">
      <c r="C19" s="81" t="s">
        <v>1258</v>
      </c>
      <c r="D19" s="81" t="s">
        <v>1294</v>
      </c>
    </row>
    <row r="21" spans="3:16" ht="20.100000000000001" customHeight="1" thickBot="1" x14ac:dyDescent="0.3">
      <c r="D21" s="439" t="s">
        <v>1295</v>
      </c>
      <c r="E21" s="440"/>
      <c r="F21" s="440"/>
      <c r="G21" s="440"/>
      <c r="H21" s="440"/>
      <c r="I21" s="440"/>
      <c r="J21" s="440"/>
      <c r="K21" s="82"/>
      <c r="L21" s="441" t="s">
        <v>1261</v>
      </c>
      <c r="M21" s="443">
        <f>$N$15</f>
        <v>0</v>
      </c>
      <c r="N21" s="443"/>
      <c r="O21" s="444" t="s">
        <v>1261</v>
      </c>
      <c r="P21" s="446">
        <f>IF(ISERROR($N$15/$N$14),0,$N$15/$N$14)</f>
        <v>0</v>
      </c>
    </row>
    <row r="22" spans="3:16" ht="20.100000000000001" customHeight="1" x14ac:dyDescent="0.25">
      <c r="D22" s="448" t="s">
        <v>1296</v>
      </c>
      <c r="E22" s="442"/>
      <c r="F22" s="442"/>
      <c r="G22" s="442"/>
      <c r="H22" s="442"/>
      <c r="I22" s="442"/>
      <c r="J22" s="442"/>
      <c r="K22" s="71"/>
      <c r="L22" s="442"/>
      <c r="M22" s="449">
        <f>$N$14</f>
        <v>0</v>
      </c>
      <c r="N22" s="449"/>
      <c r="O22" s="445"/>
      <c r="P22" s="447"/>
    </row>
    <row r="25" spans="3:16" ht="15" x14ac:dyDescent="0.25">
      <c r="C25" s="81" t="s">
        <v>1263</v>
      </c>
      <c r="D25" s="81" t="s">
        <v>1282</v>
      </c>
    </row>
    <row r="26" spans="3:16" ht="15" x14ac:dyDescent="0.25">
      <c r="C26" s="60"/>
      <c r="D26" s="60"/>
    </row>
    <row r="27" spans="3:16" ht="2.1" customHeight="1" x14ac:dyDescent="0.25"/>
    <row r="28" spans="3:16" ht="14.25" customHeight="1" x14ac:dyDescent="0.25">
      <c r="D28" s="81" t="s">
        <v>1267</v>
      </c>
    </row>
    <row r="29" spans="3:16" ht="14.25" customHeight="1" x14ac:dyDescent="0.25">
      <c r="D29" s="430" t="s">
        <v>1297</v>
      </c>
      <c r="E29" s="431"/>
      <c r="F29" s="431"/>
      <c r="G29" s="431"/>
      <c r="H29" s="432"/>
      <c r="I29" s="433" t="s">
        <v>1269</v>
      </c>
      <c r="J29" s="434"/>
      <c r="K29" s="434"/>
      <c r="L29" s="434"/>
      <c r="M29" s="434"/>
      <c r="N29" s="434"/>
      <c r="O29" s="434"/>
      <c r="P29" s="435"/>
    </row>
    <row r="30" spans="3:16" ht="19.5" customHeight="1" x14ac:dyDescent="0.25">
      <c r="D30" s="450" t="s">
        <v>1298</v>
      </c>
      <c r="E30" s="451"/>
      <c r="F30" s="451"/>
      <c r="G30" s="451"/>
      <c r="H30" s="452"/>
      <c r="I30" s="436"/>
      <c r="J30" s="437"/>
      <c r="K30" s="437"/>
      <c r="L30" s="437"/>
      <c r="M30" s="437"/>
      <c r="N30" s="437"/>
      <c r="O30" s="437"/>
      <c r="P30" s="438"/>
    </row>
    <row r="31" spans="3:16" ht="20.100000000000001" customHeight="1" x14ac:dyDescent="0.25">
      <c r="D31" s="454" t="s">
        <v>1270</v>
      </c>
      <c r="E31" s="454"/>
      <c r="F31" s="454"/>
      <c r="G31" s="454"/>
      <c r="H31" s="83" t="s">
        <v>1271</v>
      </c>
      <c r="I31" s="454" t="s">
        <v>1270</v>
      </c>
      <c r="J31" s="454"/>
      <c r="K31" s="454"/>
      <c r="L31" s="454"/>
      <c r="M31" s="454"/>
      <c r="N31" s="454"/>
      <c r="O31" s="454"/>
      <c r="P31" s="83" t="s">
        <v>1271</v>
      </c>
    </row>
    <row r="32" spans="3:16" ht="20.100000000000001" customHeight="1" x14ac:dyDescent="0.25">
      <c r="D32" s="412" t="s">
        <v>1385</v>
      </c>
      <c r="E32" s="412"/>
      <c r="F32" s="412"/>
      <c r="G32" s="412"/>
      <c r="H32" s="458">
        <f>$P$21</f>
        <v>0</v>
      </c>
      <c r="I32" s="412">
        <v>2100</v>
      </c>
      <c r="J32" s="412"/>
      <c r="K32" s="412"/>
      <c r="L32" s="412"/>
      <c r="M32" s="412"/>
      <c r="N32" s="412"/>
      <c r="O32" s="412"/>
      <c r="P32" s="461">
        <f>IF($P$21&lt;=0.84,$I$32,IF($P$21&lt;=1.11,$I$33,IF($P$21&lt;=1.41,$I$34,IF($P$21&gt;1.41,$I$35,0))))</f>
        <v>2100</v>
      </c>
    </row>
    <row r="33" spans="3:16" ht="20.100000000000001" customHeight="1" x14ac:dyDescent="0.25">
      <c r="D33" s="464" t="s">
        <v>1386</v>
      </c>
      <c r="E33" s="464"/>
      <c r="F33" s="464"/>
      <c r="G33" s="464"/>
      <c r="H33" s="459"/>
      <c r="I33" s="464">
        <v>800</v>
      </c>
      <c r="J33" s="464"/>
      <c r="K33" s="464"/>
      <c r="L33" s="464"/>
      <c r="M33" s="464"/>
      <c r="N33" s="464"/>
      <c r="O33" s="464"/>
      <c r="P33" s="462"/>
    </row>
    <row r="34" spans="3:16" ht="20.100000000000001" customHeight="1" x14ac:dyDescent="0.25">
      <c r="D34" s="465" t="s">
        <v>1387</v>
      </c>
      <c r="E34" s="466"/>
      <c r="F34" s="466"/>
      <c r="G34" s="466"/>
      <c r="H34" s="459"/>
      <c r="I34" s="465">
        <v>300</v>
      </c>
      <c r="J34" s="466"/>
      <c r="K34" s="466"/>
      <c r="L34" s="466"/>
      <c r="M34" s="466"/>
      <c r="N34" s="466"/>
      <c r="O34" s="467"/>
      <c r="P34" s="462"/>
    </row>
    <row r="35" spans="3:16" ht="20.100000000000001" customHeight="1" x14ac:dyDescent="0.25">
      <c r="D35" s="412" t="s">
        <v>1388</v>
      </c>
      <c r="E35" s="412"/>
      <c r="F35" s="412"/>
      <c r="G35" s="412"/>
      <c r="H35" s="460"/>
      <c r="I35" s="412">
        <v>0</v>
      </c>
      <c r="J35" s="412"/>
      <c r="K35" s="412"/>
      <c r="L35" s="412"/>
      <c r="M35" s="412"/>
      <c r="N35" s="412"/>
      <c r="O35" s="412"/>
      <c r="P35" s="463"/>
    </row>
    <row r="36" spans="3:16" ht="14.25" customHeight="1" x14ac:dyDescent="0.25">
      <c r="D36" s="84"/>
      <c r="E36" s="84"/>
      <c r="F36" s="84"/>
      <c r="G36" s="84"/>
      <c r="H36" s="85"/>
      <c r="I36" s="229"/>
      <c r="J36" s="229"/>
      <c r="K36" s="229"/>
      <c r="L36" s="229"/>
      <c r="M36" s="229"/>
      <c r="N36" s="229"/>
      <c r="O36" s="86"/>
      <c r="P36" s="87"/>
    </row>
    <row r="38" spans="3:16" ht="15" x14ac:dyDescent="0.25">
      <c r="C38" s="81" t="s">
        <v>1277</v>
      </c>
      <c r="D38" s="81" t="s">
        <v>1289</v>
      </c>
      <c r="G38" s="457">
        <f>$N$4</f>
        <v>2023</v>
      </c>
      <c r="H38" s="457"/>
    </row>
    <row r="40" spans="3:16" ht="20.100000000000001" customHeight="1" x14ac:dyDescent="0.25">
      <c r="D40" s="65" t="s">
        <v>1286</v>
      </c>
      <c r="E40" s="66"/>
      <c r="F40" s="66"/>
      <c r="G40" s="66"/>
      <c r="H40" s="66"/>
      <c r="I40" s="66"/>
      <c r="J40" s="66"/>
      <c r="K40" s="66"/>
      <c r="L40" s="66"/>
      <c r="M40" s="66"/>
      <c r="N40" s="73">
        <f>$P$32</f>
        <v>2100</v>
      </c>
    </row>
    <row r="41" spans="3:16" ht="20.100000000000001" customHeight="1" thickBot="1" x14ac:dyDescent="0.3">
      <c r="D41" s="74" t="s">
        <v>1252</v>
      </c>
      <c r="E41" s="75"/>
      <c r="F41" s="75"/>
      <c r="G41" s="75"/>
      <c r="H41" s="75"/>
      <c r="I41" s="75"/>
      <c r="J41" s="75"/>
      <c r="K41" s="75"/>
      <c r="L41" s="75"/>
      <c r="M41" s="75" t="s">
        <v>1284</v>
      </c>
      <c r="N41" s="76">
        <f>$N$10</f>
        <v>0</v>
      </c>
    </row>
    <row r="42" spans="3:16" ht="20.100000000000001" customHeight="1" x14ac:dyDescent="0.25">
      <c r="D42" s="88" t="s">
        <v>1289</v>
      </c>
      <c r="E42" s="77"/>
      <c r="F42" s="77"/>
      <c r="G42" s="71"/>
      <c r="H42" s="89">
        <f>$N$4</f>
        <v>2023</v>
      </c>
      <c r="I42" s="77"/>
      <c r="J42" s="77"/>
      <c r="K42" s="78"/>
      <c r="L42" s="77"/>
      <c r="M42" s="90" t="s">
        <v>1261</v>
      </c>
      <c r="N42" s="91">
        <f>N40*N41</f>
        <v>0</v>
      </c>
    </row>
  </sheetData>
  <sheetProtection sheet="1" objects="1" scenarios="1"/>
  <mergeCells count="28">
    <mergeCell ref="P32:P35"/>
    <mergeCell ref="D33:G33"/>
    <mergeCell ref="I33:O33"/>
    <mergeCell ref="D34:G34"/>
    <mergeCell ref="I34:O34"/>
    <mergeCell ref="D35:G35"/>
    <mergeCell ref="I35:O35"/>
    <mergeCell ref="G38:H38"/>
    <mergeCell ref="D32:G32"/>
    <mergeCell ref="H32:H35"/>
    <mergeCell ref="I32:O32"/>
    <mergeCell ref="D31:G31"/>
    <mergeCell ref="I31:O31"/>
    <mergeCell ref="D4:G5"/>
    <mergeCell ref="N4:P4"/>
    <mergeCell ref="N5:P5"/>
    <mergeCell ref="N10:N12"/>
    <mergeCell ref="N15:N16"/>
    <mergeCell ref="D29:H29"/>
    <mergeCell ref="I29:P30"/>
    <mergeCell ref="D21:J21"/>
    <mergeCell ref="L21:L22"/>
    <mergeCell ref="M21:N21"/>
    <mergeCell ref="O21:O22"/>
    <mergeCell ref="P21:P22"/>
    <mergeCell ref="D22:J22"/>
    <mergeCell ref="M22:N22"/>
    <mergeCell ref="D30:H30"/>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M53"/>
  <sheetViews>
    <sheetView showGridLines="0" zoomScaleNormal="100" workbookViewId="0">
      <selection activeCell="A11" sqref="A11"/>
    </sheetView>
  </sheetViews>
  <sheetFormatPr baseColWidth="10" defaultColWidth="11.42578125" defaultRowHeight="15" x14ac:dyDescent="0.25"/>
  <cols>
    <col min="1" max="1" width="32.7109375" style="21" customWidth="1"/>
    <col min="2" max="2" width="17.7109375" style="21" hidden="1" customWidth="1"/>
    <col min="3" max="3" width="25.42578125" style="21" hidden="1" customWidth="1"/>
    <col min="4" max="4" width="15.5703125" style="21" hidden="1" customWidth="1"/>
    <col min="5" max="5" width="13.5703125" style="21" hidden="1" customWidth="1"/>
    <col min="6" max="10" width="11.42578125" style="21" hidden="1" customWidth="1"/>
    <col min="11" max="11" width="5.140625" style="29" customWidth="1"/>
    <col min="12" max="12" width="39.7109375" style="42" customWidth="1"/>
    <col min="13" max="13" width="5.140625" style="42" customWidth="1"/>
    <col min="14" max="14" width="45.85546875" style="21" customWidth="1"/>
    <col min="15" max="15" width="5.140625" style="42" customWidth="1"/>
    <col min="16" max="16" width="39.28515625" style="21" customWidth="1"/>
    <col min="17" max="28" width="11.42578125" style="21" hidden="1" customWidth="1"/>
    <col min="29" max="29" width="15.28515625" style="21" hidden="1" customWidth="1"/>
    <col min="30" max="30" width="24.85546875" style="21" hidden="1" customWidth="1"/>
    <col min="31" max="31" width="16.7109375" style="21" hidden="1" customWidth="1"/>
    <col min="32" max="32" width="25.42578125" style="21" hidden="1" customWidth="1"/>
    <col min="33" max="33" width="13.28515625" style="21" hidden="1" customWidth="1"/>
    <col min="34" max="34" width="11.7109375" style="21" hidden="1" customWidth="1"/>
    <col min="35" max="35" width="12.5703125" style="21" hidden="1" customWidth="1"/>
    <col min="36" max="36" width="11.42578125" style="21"/>
    <col min="37" max="37" width="39.28515625" style="21" customWidth="1"/>
    <col min="38" max="16384" width="11.42578125" style="21"/>
  </cols>
  <sheetData>
    <row r="1" spans="1:247" ht="28.5" x14ac:dyDescent="0.3">
      <c r="A1" s="289"/>
      <c r="B1" s="289"/>
      <c r="C1" s="472"/>
      <c r="D1" s="473"/>
      <c r="E1" s="473"/>
      <c r="F1" s="473"/>
      <c r="G1" s="473"/>
      <c r="H1" s="473"/>
      <c r="I1" s="473"/>
      <c r="J1" s="290"/>
      <c r="K1" s="291"/>
      <c r="L1" s="49"/>
      <c r="M1" s="49"/>
      <c r="N1" s="42"/>
      <c r="P1" s="42"/>
      <c r="Q1" s="42"/>
      <c r="R1" s="42"/>
      <c r="S1" s="42"/>
      <c r="T1" s="42"/>
      <c r="U1" s="42"/>
      <c r="V1" s="42"/>
      <c r="W1" s="42"/>
      <c r="X1" s="42"/>
      <c r="Y1" s="42"/>
      <c r="Z1" s="42"/>
      <c r="AA1" s="42"/>
      <c r="AB1" s="42"/>
      <c r="AC1" s="42"/>
      <c r="AD1" s="42"/>
      <c r="AE1" s="42"/>
      <c r="AF1" s="42"/>
      <c r="AG1" s="42"/>
      <c r="AH1" s="42"/>
      <c r="AI1" s="42"/>
      <c r="AJ1" s="42"/>
      <c r="AK1" s="42"/>
      <c r="IM1" s="92" t="s">
        <v>1320</v>
      </c>
    </row>
    <row r="2" spans="1:247" ht="15.75" x14ac:dyDescent="0.25">
      <c r="A2" s="289"/>
      <c r="B2" s="289"/>
      <c r="C2" s="289"/>
      <c r="D2" s="289"/>
      <c r="E2" s="289"/>
      <c r="F2" s="289"/>
      <c r="G2" s="289"/>
      <c r="H2" s="289"/>
      <c r="I2" s="289"/>
      <c r="J2" s="289"/>
      <c r="K2" s="292"/>
      <c r="N2" s="42"/>
      <c r="P2" s="42"/>
      <c r="Q2" s="42"/>
      <c r="R2" s="42"/>
      <c r="S2" s="42"/>
      <c r="T2" s="42"/>
      <c r="U2" s="42"/>
      <c r="V2" s="42"/>
      <c r="W2" s="42"/>
      <c r="X2" s="42"/>
      <c r="Y2" s="42"/>
      <c r="Z2" s="42"/>
      <c r="AA2" s="42"/>
      <c r="AB2" s="42"/>
      <c r="AC2" s="42"/>
      <c r="AD2" s="42"/>
      <c r="AE2" s="42"/>
      <c r="AF2" s="42"/>
      <c r="AG2" s="42"/>
      <c r="AH2" s="42"/>
      <c r="AI2" s="42"/>
      <c r="AJ2" s="42"/>
      <c r="AK2" s="42"/>
      <c r="IM2" s="92" t="s">
        <v>1321</v>
      </c>
    </row>
    <row r="3" spans="1:247" x14ac:dyDescent="0.25">
      <c r="A3" s="289"/>
      <c r="B3" s="474"/>
      <c r="C3" s="474"/>
      <c r="D3" s="474"/>
      <c r="E3" s="474"/>
      <c r="F3" s="474"/>
      <c r="G3" s="474"/>
      <c r="H3" s="474"/>
      <c r="I3" s="474"/>
      <c r="J3" s="474"/>
      <c r="K3" s="293"/>
      <c r="N3" s="42"/>
      <c r="P3" s="42"/>
      <c r="Q3" s="42"/>
      <c r="R3" s="42"/>
      <c r="S3" s="42"/>
      <c r="T3" s="42"/>
      <c r="U3" s="42"/>
      <c r="V3" s="42"/>
      <c r="W3" s="42"/>
      <c r="X3" s="42"/>
      <c r="Y3" s="42"/>
      <c r="Z3" s="42"/>
      <c r="AA3" s="42"/>
      <c r="AB3" s="42"/>
      <c r="AC3" s="42"/>
      <c r="AD3" s="42"/>
      <c r="AE3" s="42"/>
      <c r="AF3" s="42"/>
      <c r="AG3" s="42"/>
      <c r="AH3" s="42"/>
      <c r="AI3" s="42"/>
      <c r="AJ3" s="42"/>
      <c r="AK3" s="42"/>
      <c r="IM3" s="109"/>
    </row>
    <row r="4" spans="1:247" x14ac:dyDescent="0.25">
      <c r="A4" s="294"/>
      <c r="B4" s="42"/>
      <c r="C4" s="42"/>
      <c r="D4" s="42"/>
      <c r="E4" s="42"/>
      <c r="F4" s="42"/>
      <c r="G4" s="42"/>
      <c r="H4" s="42"/>
      <c r="I4" s="42"/>
      <c r="J4" s="42"/>
      <c r="N4" s="42"/>
      <c r="P4" s="42"/>
      <c r="Q4" s="42"/>
      <c r="R4" s="42"/>
      <c r="S4" s="42"/>
      <c r="T4" s="42"/>
      <c r="U4" s="42"/>
      <c r="V4" s="42"/>
      <c r="W4" s="42"/>
      <c r="X4" s="42"/>
      <c r="Y4" s="42"/>
      <c r="Z4" s="42"/>
      <c r="AA4" s="42"/>
      <c r="AB4" s="42"/>
      <c r="AC4" s="42"/>
      <c r="AD4" s="42"/>
      <c r="AE4" s="42"/>
      <c r="AF4" s="42"/>
      <c r="AG4" s="42"/>
      <c r="AH4" s="42"/>
      <c r="AI4" s="42"/>
      <c r="AJ4" s="42"/>
      <c r="AK4" s="42"/>
    </row>
    <row r="5" spans="1:247" x14ac:dyDescent="0.25">
      <c r="A5" s="22"/>
      <c r="B5" s="42"/>
      <c r="C5" s="42"/>
      <c r="D5" s="42"/>
      <c r="E5" s="42"/>
      <c r="F5" s="42"/>
      <c r="G5" s="42"/>
      <c r="H5" s="42"/>
      <c r="I5" s="42"/>
      <c r="J5" s="42"/>
      <c r="N5" s="42"/>
      <c r="P5" s="42"/>
      <c r="Q5" s="42"/>
      <c r="R5" s="42"/>
      <c r="S5" s="42"/>
      <c r="T5" s="42"/>
      <c r="U5" s="42"/>
      <c r="V5" s="42"/>
      <c r="W5" s="42"/>
      <c r="X5" s="42"/>
      <c r="Y5" s="42"/>
      <c r="Z5" s="42"/>
      <c r="AA5" s="42"/>
      <c r="AB5" s="42"/>
      <c r="AC5" s="42"/>
      <c r="AD5" s="42"/>
      <c r="AE5" s="42"/>
      <c r="AF5" s="42"/>
      <c r="AG5" s="42"/>
      <c r="AH5" s="42"/>
      <c r="AI5" s="42"/>
      <c r="AJ5" s="42"/>
      <c r="AK5" s="42"/>
    </row>
    <row r="6" spans="1:247" x14ac:dyDescent="0.25">
      <c r="A6" s="22"/>
      <c r="B6" s="42"/>
      <c r="C6" s="42"/>
      <c r="D6" s="42"/>
      <c r="E6" s="42"/>
      <c r="F6" s="42"/>
      <c r="G6" s="42"/>
      <c r="H6" s="42"/>
      <c r="I6" s="42"/>
      <c r="J6" s="42"/>
      <c r="N6" s="42"/>
      <c r="P6" s="42"/>
      <c r="Q6" s="42"/>
      <c r="R6" s="42"/>
      <c r="S6" s="42"/>
      <c r="T6" s="42"/>
      <c r="U6" s="42"/>
      <c r="V6" s="42"/>
      <c r="W6" s="42"/>
      <c r="X6" s="42"/>
      <c r="Y6" s="42"/>
      <c r="Z6" s="42"/>
      <c r="AA6" s="42"/>
      <c r="AB6" s="42"/>
      <c r="AC6" s="42"/>
      <c r="AD6" s="42"/>
      <c r="AE6" s="42"/>
      <c r="AF6" s="42"/>
      <c r="AG6" s="42"/>
      <c r="AH6" s="42"/>
      <c r="AI6" s="42"/>
      <c r="AJ6" s="42"/>
      <c r="AK6" s="42"/>
    </row>
    <row r="7" spans="1:247" x14ac:dyDescent="0.25">
      <c r="A7" s="22"/>
      <c r="B7" s="42"/>
      <c r="C7" s="42"/>
      <c r="D7" s="42"/>
      <c r="E7" s="42"/>
      <c r="F7" s="42"/>
      <c r="G7" s="42"/>
      <c r="H7" s="42"/>
      <c r="I7" s="42"/>
      <c r="J7" s="42"/>
      <c r="N7" s="42"/>
      <c r="P7" s="42"/>
      <c r="Q7" s="42"/>
      <c r="R7" s="42"/>
      <c r="S7" s="42"/>
      <c r="T7" s="42"/>
      <c r="U7" s="42"/>
      <c r="V7" s="42"/>
      <c r="W7" s="42"/>
      <c r="X7" s="42"/>
      <c r="Y7" s="42"/>
      <c r="Z7" s="42"/>
      <c r="AA7" s="42"/>
      <c r="AB7" s="42"/>
      <c r="AC7" s="42"/>
      <c r="AD7" s="42"/>
      <c r="AE7" s="42"/>
      <c r="AF7" s="42"/>
      <c r="AG7" s="42"/>
      <c r="AH7" s="42"/>
      <c r="AI7" s="42"/>
      <c r="AJ7" s="42"/>
      <c r="AK7" s="42"/>
    </row>
    <row r="8" spans="1:247" ht="15.75" x14ac:dyDescent="0.25">
      <c r="A8" s="475" t="s">
        <v>1382</v>
      </c>
      <c r="B8" s="475"/>
      <c r="C8" s="475"/>
      <c r="D8" s="475"/>
      <c r="E8" s="475"/>
      <c r="F8" s="475"/>
      <c r="G8" s="475"/>
      <c r="H8" s="475"/>
      <c r="I8" s="475"/>
      <c r="J8" s="475"/>
      <c r="K8" s="475"/>
      <c r="L8" s="475"/>
      <c r="M8" s="475"/>
      <c r="N8" s="475"/>
      <c r="O8" s="475"/>
      <c r="P8" s="475"/>
      <c r="Q8" s="42"/>
      <c r="R8" s="42"/>
      <c r="S8" s="42"/>
      <c r="T8" s="42"/>
      <c r="U8" s="42"/>
      <c r="V8" s="42"/>
      <c r="W8" s="42"/>
      <c r="X8" s="42"/>
      <c r="Y8" s="42"/>
      <c r="Z8" s="42"/>
      <c r="AA8" s="42"/>
      <c r="AB8" s="42"/>
      <c r="AC8" s="42"/>
      <c r="AD8" s="42"/>
      <c r="AE8" s="42"/>
      <c r="AF8" s="42"/>
      <c r="AG8" s="42"/>
      <c r="AH8" s="42"/>
      <c r="AI8" s="42"/>
      <c r="AJ8" s="42"/>
      <c r="AK8" s="42"/>
    </row>
    <row r="9" spans="1:247" s="23" customFormat="1" ht="44.25" hidden="1" customHeight="1" x14ac:dyDescent="0.25">
      <c r="A9" s="346" t="s">
        <v>10</v>
      </c>
      <c r="B9" s="50" t="s">
        <v>83</v>
      </c>
      <c r="C9" s="50" t="s">
        <v>16</v>
      </c>
      <c r="D9" s="50" t="s">
        <v>15</v>
      </c>
      <c r="E9" s="51" t="s">
        <v>19</v>
      </c>
      <c r="K9" s="194"/>
    </row>
    <row r="10" spans="1:247" ht="16.5" hidden="1" customHeight="1" thickBot="1" x14ac:dyDescent="0.3">
      <c r="A10" s="347"/>
      <c r="B10" s="295"/>
      <c r="C10" s="52" t="e">
        <f ca="1">SUM(I17:I46)/D10</f>
        <v>#DIV/0!</v>
      </c>
      <c r="D10" s="52">
        <f ca="1">SUM(F17:F46)</f>
        <v>0</v>
      </c>
      <c r="E10" s="53" t="e">
        <f ca="1">SUM(J17:J46)/SUM(H17:H46)</f>
        <v>#DIV/0!</v>
      </c>
      <c r="F10" s="42"/>
      <c r="G10" s="42"/>
      <c r="H10" s="42"/>
      <c r="I10" s="42"/>
      <c r="J10" s="42"/>
      <c r="N10" s="42"/>
      <c r="P10" s="42"/>
      <c r="Q10" s="42"/>
      <c r="R10" s="42"/>
      <c r="S10" s="42"/>
      <c r="T10" s="42"/>
      <c r="U10" s="42"/>
      <c r="V10" s="42"/>
      <c r="W10" s="42"/>
      <c r="X10" s="42"/>
      <c r="Y10" s="42"/>
      <c r="Z10" s="42"/>
      <c r="AA10" s="42"/>
      <c r="AB10" s="42"/>
      <c r="AC10" s="42"/>
      <c r="AD10" s="42"/>
      <c r="AE10" s="42"/>
      <c r="AF10" s="42"/>
      <c r="AG10" s="42"/>
      <c r="AH10" s="42"/>
      <c r="AI10" s="42"/>
      <c r="AJ10" s="42"/>
      <c r="AK10" s="42"/>
    </row>
    <row r="11" spans="1:247" ht="15.75" thickBot="1" x14ac:dyDescent="0.3">
      <c r="A11" s="42"/>
      <c r="B11" s="42"/>
      <c r="C11" s="42"/>
      <c r="D11" s="42"/>
      <c r="E11" s="42"/>
      <c r="F11" s="42"/>
      <c r="G11" s="42"/>
      <c r="H11" s="42"/>
      <c r="I11" s="42"/>
      <c r="J11" s="42"/>
      <c r="N11" s="42"/>
      <c r="P11" s="42"/>
      <c r="Q11" s="42"/>
      <c r="R11" s="42"/>
      <c r="S11" s="42"/>
      <c r="T11" s="42"/>
      <c r="U11" s="42"/>
      <c r="V11" s="42"/>
      <c r="W11" s="42"/>
      <c r="X11" s="42"/>
      <c r="Y11" s="42"/>
      <c r="Z11" s="42"/>
      <c r="AA11" s="42"/>
      <c r="AB11" s="42"/>
      <c r="AC11" s="42"/>
      <c r="AD11" s="42"/>
      <c r="AE11" s="42"/>
      <c r="AF11" s="42"/>
      <c r="AG11" s="42"/>
      <c r="AH11" s="42"/>
      <c r="AI11" s="42"/>
      <c r="AJ11" s="42"/>
      <c r="AK11" s="42"/>
    </row>
    <row r="12" spans="1:247" s="42" customFormat="1" ht="18.75" x14ac:dyDescent="0.25">
      <c r="A12" s="296" t="s">
        <v>1353</v>
      </c>
      <c r="B12" s="297"/>
      <c r="C12" s="298"/>
      <c r="D12" s="298"/>
      <c r="E12" s="298"/>
      <c r="F12" s="298"/>
      <c r="G12" s="298"/>
      <c r="H12" s="298"/>
      <c r="I12" s="298"/>
      <c r="J12" s="298"/>
      <c r="K12" s="299"/>
      <c r="L12" s="299"/>
      <c r="M12" s="299"/>
      <c r="N12" s="299"/>
      <c r="O12" s="299"/>
      <c r="P12" s="300"/>
    </row>
    <row r="13" spans="1:247" x14ac:dyDescent="0.25">
      <c r="A13" s="207"/>
      <c r="B13" s="208"/>
      <c r="C13" s="208"/>
      <c r="D13" s="208"/>
      <c r="E13" s="208"/>
      <c r="F13" s="208"/>
      <c r="G13" s="208"/>
      <c r="H13" s="208"/>
      <c r="I13" s="208"/>
      <c r="J13" s="208"/>
      <c r="K13" s="195"/>
      <c r="L13" s="208"/>
      <c r="M13" s="208"/>
      <c r="N13" s="208"/>
      <c r="O13" s="208"/>
      <c r="P13" s="209"/>
      <c r="Q13" s="42"/>
      <c r="R13" s="42"/>
      <c r="S13" s="42"/>
      <c r="T13" s="42"/>
      <c r="U13" s="42"/>
      <c r="V13" s="42"/>
      <c r="W13" s="42"/>
      <c r="X13" s="42"/>
      <c r="Y13" s="42"/>
      <c r="Z13" s="42"/>
      <c r="AA13" s="42"/>
      <c r="AB13" s="42"/>
      <c r="AC13" s="42"/>
      <c r="AD13" s="42"/>
      <c r="AE13" s="42"/>
      <c r="AF13" s="42"/>
      <c r="AG13" s="42"/>
      <c r="AH13" s="42"/>
      <c r="AI13" s="42"/>
      <c r="AJ13" s="42"/>
      <c r="AK13" s="42"/>
    </row>
    <row r="14" spans="1:247" s="23" customFormat="1" ht="32.25" customHeight="1" x14ac:dyDescent="0.25">
      <c r="A14" s="232" t="s">
        <v>31</v>
      </c>
      <c r="B14" s="321" t="s">
        <v>12</v>
      </c>
      <c r="C14" s="321" t="s">
        <v>14</v>
      </c>
      <c r="D14" s="321" t="s">
        <v>13</v>
      </c>
      <c r="E14" s="321" t="s">
        <v>16</v>
      </c>
      <c r="F14" s="321" t="s">
        <v>15</v>
      </c>
      <c r="G14" s="321" t="s">
        <v>18</v>
      </c>
      <c r="H14" s="321" t="s">
        <v>17</v>
      </c>
      <c r="I14" s="321" t="s">
        <v>20</v>
      </c>
      <c r="J14" s="321" t="s">
        <v>21</v>
      </c>
      <c r="K14" s="233"/>
      <c r="L14" s="230" t="s">
        <v>1</v>
      </c>
      <c r="M14" s="231"/>
      <c r="N14" s="230" t="s">
        <v>1375</v>
      </c>
      <c r="O14" s="231"/>
      <c r="P14" s="234" t="s">
        <v>1377</v>
      </c>
      <c r="Q14" s="340" t="s">
        <v>3</v>
      </c>
      <c r="R14" s="341" t="s">
        <v>78</v>
      </c>
      <c r="S14" s="342" t="s">
        <v>98</v>
      </c>
      <c r="T14" s="341" t="s">
        <v>62</v>
      </c>
      <c r="U14" s="341" t="s">
        <v>61</v>
      </c>
      <c r="V14" s="322" t="s">
        <v>51</v>
      </c>
      <c r="W14" s="343" t="s">
        <v>1</v>
      </c>
      <c r="X14" s="344" t="s">
        <v>2</v>
      </c>
      <c r="Y14" s="344" t="s">
        <v>3</v>
      </c>
      <c r="Z14" s="345" t="s">
        <v>55</v>
      </c>
      <c r="AA14" s="322" t="s">
        <v>56</v>
      </c>
      <c r="AB14" s="322" t="s">
        <v>86</v>
      </c>
      <c r="AC14" s="322" t="s">
        <v>54</v>
      </c>
      <c r="AD14" s="344" t="s">
        <v>61</v>
      </c>
      <c r="AE14" s="344" t="s">
        <v>85</v>
      </c>
      <c r="AF14" s="338"/>
      <c r="AG14" s="338"/>
      <c r="AH14" s="325"/>
      <c r="AI14" s="325"/>
    </row>
    <row r="15" spans="1:247" s="23" customFormat="1" ht="33" customHeight="1" x14ac:dyDescent="0.25">
      <c r="A15" s="312" t="s">
        <v>1373</v>
      </c>
      <c r="B15" s="322"/>
      <c r="C15" s="322"/>
      <c r="D15" s="322"/>
      <c r="E15" s="322"/>
      <c r="F15" s="322"/>
      <c r="G15" s="322"/>
      <c r="H15" s="322"/>
      <c r="I15" s="322"/>
      <c r="J15" s="322"/>
      <c r="K15" s="199"/>
      <c r="L15" s="235" t="s">
        <v>1372</v>
      </c>
      <c r="M15" s="231"/>
      <c r="N15" s="235" t="s">
        <v>1374</v>
      </c>
      <c r="O15" s="201"/>
      <c r="P15" s="236" t="s">
        <v>1376</v>
      </c>
      <c r="Q15" s="326"/>
      <c r="R15" s="327"/>
      <c r="S15" s="328"/>
      <c r="T15" s="327"/>
      <c r="U15" s="327"/>
      <c r="V15" s="329"/>
      <c r="W15" s="330"/>
      <c r="X15" s="331"/>
      <c r="Y15" s="331"/>
      <c r="Z15" s="332"/>
      <c r="AA15" s="329"/>
      <c r="AB15" s="329"/>
      <c r="AC15" s="329"/>
      <c r="AD15" s="331"/>
      <c r="AE15" s="331"/>
      <c r="AF15" s="338"/>
      <c r="AG15" s="338"/>
      <c r="AH15" s="325"/>
      <c r="AI15" s="325"/>
    </row>
    <row r="16" spans="1:247" s="23" customFormat="1" ht="21.75" customHeight="1" thickBot="1" x14ac:dyDescent="0.3">
      <c r="A16" s="210"/>
      <c r="B16" s="322"/>
      <c r="C16" s="322"/>
      <c r="D16" s="322"/>
      <c r="E16" s="322"/>
      <c r="F16" s="322"/>
      <c r="G16" s="322"/>
      <c r="H16" s="322"/>
      <c r="I16" s="322"/>
      <c r="J16" s="322"/>
      <c r="K16" s="199"/>
      <c r="L16" s="200"/>
      <c r="M16" s="201"/>
      <c r="N16" s="200"/>
      <c r="O16" s="201"/>
      <c r="P16" s="211"/>
      <c r="Q16" s="326"/>
      <c r="R16" s="327"/>
      <c r="S16" s="328"/>
      <c r="T16" s="327"/>
      <c r="U16" s="327"/>
      <c r="V16" s="329"/>
      <c r="W16" s="330"/>
      <c r="X16" s="331"/>
      <c r="Y16" s="331"/>
      <c r="Z16" s="332"/>
      <c r="AA16" s="329"/>
      <c r="AB16" s="329"/>
      <c r="AC16" s="329"/>
      <c r="AD16" s="331"/>
      <c r="AE16" s="331"/>
      <c r="AF16" s="338"/>
      <c r="AG16" s="338"/>
      <c r="AH16" s="325"/>
      <c r="AI16" s="325"/>
    </row>
    <row r="17" spans="1:37" ht="26.25" customHeight="1" thickBot="1" x14ac:dyDescent="0.3">
      <c r="A17" s="212"/>
      <c r="B17" s="323" t="str">
        <f t="shared" ref="B17:B46" ca="1" si="0">IFERROR(VLOOKUP($A17,L_BDDCOMM,2,FALSE()),"")</f>
        <v/>
      </c>
      <c r="C17" s="323" t="str">
        <f t="shared" ref="C17:C46" ca="1" si="1">IFERROR(VLOOKUP($A17,L_BDDCOMM,3,FALSE()),"")</f>
        <v/>
      </c>
      <c r="D17" s="323" t="str">
        <f t="shared" ref="D17:D46" ca="1" si="2">IFERROR(VLOOKUP($A17,L_BDDCOMM,4,FALSE()),"")</f>
        <v/>
      </c>
      <c r="E17" s="324" t="str">
        <f ca="1">IFERROR(VLOOKUP($A17,L_BDDCOMM,5,FALSE()),"")</f>
        <v/>
      </c>
      <c r="F17" s="323" t="str">
        <f t="shared" ref="F17:F46" ca="1" si="3">IFERROR(VLOOKUP($A17,L_BDDCOMM,6,FALSE()),"")</f>
        <v/>
      </c>
      <c r="G17" s="324" t="str">
        <f t="shared" ref="G17:G46" ca="1" si="4">IFERROR(VLOOKUP($A17,L_BDDCOMM,7,FALSE()),"")</f>
        <v/>
      </c>
      <c r="H17" s="323" t="str">
        <f t="shared" ref="H17:H46" ca="1" si="5">IFERROR(VLOOKUP($A17,L_BDDCOMM,8,FALSE()),"")</f>
        <v/>
      </c>
      <c r="I17" s="323" t="str">
        <f ca="1">IFERROR(F17*E17,"")</f>
        <v/>
      </c>
      <c r="J17" s="323" t="str">
        <f ca="1">IFERROR(G17*H17,"")</f>
        <v/>
      </c>
      <c r="K17" s="195"/>
      <c r="L17" s="198"/>
      <c r="M17" s="301"/>
      <c r="N17" s="198"/>
      <c r="O17" s="301"/>
      <c r="P17" s="213"/>
      <c r="Q17" s="333" t="str">
        <f t="shared" ref="Q17" si="6">IF(L17="Commune",VLOOKUP(N17,L_BDDCOMM,2,FALSE()),IF(L17="Epci",VLOOKUP(N17,L_BDDEPCI,2,FALSE()),IF(L17="Groupe commune",VLOOKUP(N17,L_BDDSIVOM,2,FALSE()),IF(L17="Gestionnaire",VLOOKUP(N17,L_BDDGEST,2,FALSE()),IF(L17="Equipement","DOSS_"&amp;#REF!,"")))))</f>
        <v/>
      </c>
      <c r="R17" s="320" t="str">
        <f t="shared" ref="R17" si="7">IF(OR(L17="Commune",L17="Epci",L17="Groupe commune"),Q17,IF(OR(L17="Gestionnaire",L17="Equipement"),VLOOKUP(N17,L_BDDGEST,3,FALSE()),""))</f>
        <v/>
      </c>
      <c r="S17" s="334" t="str">
        <f t="shared" ref="S17" ca="1" si="8">IF(L17="Commune",VLOOKUP(R17,OFFSET(L_BDDCOMM,0,1),4,FALSE()),IF(L17="Epci",VLOOKUP(R17,OFFSET(L_BDDEPCI,0,1),2,FALSE()),
IF(OR(L17="Gestionnaire",L17="Equipement"),IF(LEN(R17)=9,VLOOKUP(R17,OFFSET(L_BDDEPCI,0,1),2,FALSE()),VLOOKUP(R17,OFFSET(L_BDDCOMM,0,1),4,FALSE())),
IF(L17="Groupe commune",VLOOKUP(R17,OFFSET(L_BDDSIVOM,0,1),2,FALSE()),""))))</f>
        <v/>
      </c>
      <c r="T17" s="334" t="str">
        <f ca="1">IF(L17="Commune",VLOOKUP(R17,OFFSET(L_BDDCOMM,0,1),6,FALSE()),IF(L17="Epci",VLOOKUP(R17,OFFSET(L_BDDEPCI,0,1),4,FALSE()),
IF(OR(L17="Gestionnaire",L17="Equipement"),IF(LEN(R17)=9,VLOOKUP(R17,OFFSET(L_BDDEPCI,0,1),4,FALSE()),VLOOKUP(R17,OFFSET(L_BDDCOMM,0,1),6,FALSE())),
IF(L17="Groupe commune",VLOOKUP(R17,OFFSET(L_BDDSIVOM,0,1),4,FALSE()),""))))</f>
        <v/>
      </c>
      <c r="U17" s="320" t="str">
        <f ca="1">IF(ISNUMBER(S17),IF(S17&gt;INDEX(L_GroupesEAJE,1,2),IF(T17&gt;INDEX(L_GroupesEAJE,1,4),INDEX(L_GroupesEAJE,1,1),INDEX(L_GroupesEAJE,2,1)),IF(S17&gt;INDEX(L_GroupesEAJE,3,2),IF(T17&gt;INDEX(L_GroupesEAJE,3,4),INDEX(L_GroupesEAJE,3,1),INDEX(L_GroupesEAJE,4,1)),IF(S17&gt;INDEX(L_GroupesEAJE,5,2),IF(T17&gt;INDEX(L_GroupesEAJE,5,4),INDEX(L_GroupesEAJE,5,1),INDEX(L_GroupesEAJE,6,1)),IF(T17&gt;INDEX(L_GroupesEAJE,7,4),INDEX(L_GroupesEAJE,7,1),INDEX(L_GroupesEAJE,8,1))))),"")</f>
        <v/>
      </c>
      <c r="V17" s="320"/>
      <c r="W17" s="320">
        <f>L17</f>
        <v>0</v>
      </c>
      <c r="X17" s="320">
        <f>N17</f>
        <v>0</v>
      </c>
      <c r="Y17" s="320" t="str">
        <f>R17</f>
        <v/>
      </c>
      <c r="Z17" s="335"/>
      <c r="AA17" s="336"/>
      <c r="AB17" s="336"/>
      <c r="AC17" s="336"/>
      <c r="AD17" s="336" t="str">
        <f ca="1">U17</f>
        <v/>
      </c>
      <c r="AE17" s="336">
        <f>P17</f>
        <v>0</v>
      </c>
      <c r="AF17" s="339"/>
      <c r="AG17" s="339"/>
      <c r="AH17" s="336" t="str">
        <f ca="1">IF(AE17="OUI","Groupe 9",AD17)</f>
        <v/>
      </c>
      <c r="AI17" s="337" t="str">
        <f t="shared" ref="AI17" si="9">IFERROR(IF(OR(AG17&gt;0,AND(AG17=0,AF17&gt;0)),MAX(AG17,IFERROR(INDEX(L_GroupesEAJE,IF(AE17="OUI",9,RIGHT(AD17,1)),5),"")),""),"")</f>
        <v/>
      </c>
      <c r="AJ17" s="42"/>
      <c r="AK17" s="42"/>
    </row>
    <row r="18" spans="1:37" s="43" customFormat="1" ht="15.75" thickBot="1" x14ac:dyDescent="0.3">
      <c r="A18" s="302"/>
      <c r="B18" s="214" t="str">
        <f t="shared" ca="1" si="0"/>
        <v/>
      </c>
      <c r="C18" s="214" t="str">
        <f t="shared" ca="1" si="1"/>
        <v/>
      </c>
      <c r="D18" s="214" t="str">
        <f t="shared" ca="1" si="2"/>
        <v/>
      </c>
      <c r="E18" s="214" t="str">
        <f t="shared" ref="E18:E46" ca="1" si="10">IFERROR(VLOOKUP($A18,L_BDDCOMM,5,FALSE()),"")</f>
        <v/>
      </c>
      <c r="F18" s="214" t="str">
        <f t="shared" ca="1" si="3"/>
        <v/>
      </c>
      <c r="G18" s="214" t="str">
        <f t="shared" ca="1" si="4"/>
        <v/>
      </c>
      <c r="H18" s="214" t="str">
        <f t="shared" ca="1" si="5"/>
        <v/>
      </c>
      <c r="I18" s="214" t="str">
        <f t="shared" ref="I18:I46" ca="1" si="11">IFERROR(F18*E18,"")</f>
        <v/>
      </c>
      <c r="J18" s="214" t="str">
        <f t="shared" ref="J18:J46" ca="1" si="12">IFERROR(G18*H18,"")</f>
        <v/>
      </c>
      <c r="K18" s="214"/>
      <c r="L18" s="214"/>
      <c r="M18" s="214"/>
      <c r="N18" s="214"/>
      <c r="O18" s="214"/>
      <c r="P18" s="215"/>
    </row>
    <row r="19" spans="1:37" s="43" customFormat="1" ht="15.75" thickBot="1" x14ac:dyDescent="0.3">
      <c r="A19" s="196"/>
      <c r="B19" s="196" t="str">
        <f t="shared" ca="1" si="0"/>
        <v/>
      </c>
      <c r="C19" s="196" t="str">
        <f t="shared" ca="1" si="1"/>
        <v/>
      </c>
      <c r="D19" s="196" t="str">
        <f t="shared" ca="1" si="2"/>
        <v/>
      </c>
      <c r="E19" s="196" t="str">
        <f t="shared" ca="1" si="10"/>
        <v/>
      </c>
      <c r="F19" s="196" t="str">
        <f t="shared" ca="1" si="3"/>
        <v/>
      </c>
      <c r="G19" s="196" t="str">
        <f t="shared" ca="1" si="4"/>
        <v/>
      </c>
      <c r="H19" s="196" t="str">
        <f t="shared" ca="1" si="5"/>
        <v/>
      </c>
      <c r="I19" s="196" t="str">
        <f t="shared" ca="1" si="11"/>
        <v/>
      </c>
      <c r="J19" s="214" t="str">
        <f t="shared" ca="1" si="12"/>
        <v/>
      </c>
      <c r="K19" s="196"/>
      <c r="L19" s="196"/>
      <c r="M19" s="196"/>
    </row>
    <row r="20" spans="1:37" s="43" customFormat="1" ht="18.75" customHeight="1" x14ac:dyDescent="0.25">
      <c r="A20" s="468" t="s">
        <v>1367</v>
      </c>
      <c r="B20" s="469"/>
      <c r="C20" s="469"/>
      <c r="D20" s="469"/>
      <c r="E20" s="469"/>
      <c r="F20" s="469"/>
      <c r="G20" s="469"/>
      <c r="H20" s="469"/>
      <c r="I20" s="469"/>
      <c r="J20" s="469"/>
      <c r="K20" s="469"/>
      <c r="L20" s="469"/>
      <c r="M20" s="469"/>
      <c r="N20" s="469"/>
      <c r="O20" s="469"/>
      <c r="P20" s="470"/>
    </row>
    <row r="21" spans="1:37" s="43" customFormat="1" ht="15.75" thickBot="1" x14ac:dyDescent="0.3">
      <c r="A21" s="303"/>
      <c r="B21" s="196" t="str">
        <f t="shared" ca="1" si="0"/>
        <v/>
      </c>
      <c r="C21" s="196" t="str">
        <f t="shared" ca="1" si="1"/>
        <v/>
      </c>
      <c r="D21" s="196" t="str">
        <f t="shared" ca="1" si="2"/>
        <v/>
      </c>
      <c r="E21" s="196" t="str">
        <f t="shared" ca="1" si="10"/>
        <v/>
      </c>
      <c r="F21" s="196" t="str">
        <f t="shared" ca="1" si="3"/>
        <v/>
      </c>
      <c r="G21" s="196" t="str">
        <f t="shared" ca="1" si="4"/>
        <v/>
      </c>
      <c r="H21" s="196" t="str">
        <f t="shared" ca="1" si="5"/>
        <v/>
      </c>
      <c r="I21" s="196" t="str">
        <f t="shared" ca="1" si="11"/>
        <v/>
      </c>
      <c r="J21" s="196" t="str">
        <f t="shared" ca="1" si="12"/>
        <v/>
      </c>
      <c r="K21" s="196"/>
      <c r="L21" s="196"/>
      <c r="M21" s="196"/>
      <c r="N21" s="196"/>
      <c r="O21" s="196"/>
      <c r="P21" s="216"/>
    </row>
    <row r="22" spans="1:37" s="43" customFormat="1" ht="33" customHeight="1" thickBot="1" x14ac:dyDescent="0.3">
      <c r="A22" s="217" t="s">
        <v>1379</v>
      </c>
      <c r="B22" s="196" t="str">
        <f t="shared" ca="1" si="0"/>
        <v/>
      </c>
      <c r="C22" s="196" t="str">
        <f t="shared" ca="1" si="1"/>
        <v/>
      </c>
      <c r="D22" s="196" t="str">
        <f t="shared" ca="1" si="2"/>
        <v/>
      </c>
      <c r="E22" s="196" t="str">
        <f t="shared" ca="1" si="10"/>
        <v/>
      </c>
      <c r="F22" s="196" t="str">
        <f t="shared" ca="1" si="3"/>
        <v/>
      </c>
      <c r="G22" s="196" t="str">
        <f t="shared" ca="1" si="4"/>
        <v/>
      </c>
      <c r="H22" s="196" t="str">
        <f t="shared" ca="1" si="5"/>
        <v/>
      </c>
      <c r="I22" s="196" t="str">
        <f t="shared" ca="1" si="11"/>
        <v/>
      </c>
      <c r="J22" s="196" t="str">
        <f t="shared" ca="1" si="12"/>
        <v/>
      </c>
      <c r="K22" s="196"/>
      <c r="L22" s="197"/>
      <c r="M22" s="196"/>
      <c r="N22" s="196"/>
      <c r="O22" s="196"/>
      <c r="P22" s="216"/>
    </row>
    <row r="23" spans="1:37" s="43" customFormat="1" ht="15.75" thickBot="1" x14ac:dyDescent="0.3">
      <c r="A23" s="303"/>
      <c r="B23" s="196" t="str">
        <f t="shared" ca="1" si="0"/>
        <v/>
      </c>
      <c r="C23" s="196" t="str">
        <f t="shared" ca="1" si="1"/>
        <v/>
      </c>
      <c r="D23" s="196" t="str">
        <f t="shared" ca="1" si="2"/>
        <v/>
      </c>
      <c r="E23" s="196" t="str">
        <f t="shared" ca="1" si="10"/>
        <v/>
      </c>
      <c r="F23" s="196" t="str">
        <f t="shared" ca="1" si="3"/>
        <v/>
      </c>
      <c r="G23" s="196" t="str">
        <f t="shared" ca="1" si="4"/>
        <v/>
      </c>
      <c r="H23" s="196" t="str">
        <f t="shared" ca="1" si="5"/>
        <v/>
      </c>
      <c r="I23" s="196" t="str">
        <f t="shared" ca="1" si="11"/>
        <v/>
      </c>
      <c r="J23" s="196" t="str">
        <f t="shared" ca="1" si="12"/>
        <v/>
      </c>
      <c r="K23" s="196"/>
      <c r="L23" s="196"/>
      <c r="M23" s="196"/>
      <c r="N23" s="196"/>
      <c r="O23" s="196"/>
      <c r="P23" s="216"/>
    </row>
    <row r="24" spans="1:37" s="43" customFormat="1" ht="33" customHeight="1" thickBot="1" x14ac:dyDescent="0.3">
      <c r="A24" s="217" t="s">
        <v>1380</v>
      </c>
      <c r="B24" s="196" t="str">
        <f t="shared" ca="1" si="0"/>
        <v/>
      </c>
      <c r="C24" s="196" t="str">
        <f t="shared" ca="1" si="1"/>
        <v/>
      </c>
      <c r="D24" s="196" t="str">
        <f t="shared" ca="1" si="2"/>
        <v/>
      </c>
      <c r="E24" s="196" t="str">
        <f t="shared" ca="1" si="10"/>
        <v/>
      </c>
      <c r="F24" s="196" t="str">
        <f t="shared" ca="1" si="3"/>
        <v/>
      </c>
      <c r="G24" s="196" t="str">
        <f t="shared" ca="1" si="4"/>
        <v/>
      </c>
      <c r="H24" s="196" t="str">
        <f t="shared" ca="1" si="5"/>
        <v/>
      </c>
      <c r="I24" s="196" t="str">
        <f t="shared" ca="1" si="11"/>
        <v/>
      </c>
      <c r="J24" s="196" t="str">
        <f t="shared" ca="1" si="12"/>
        <v/>
      </c>
      <c r="K24" s="196"/>
      <c r="L24" s="197"/>
      <c r="M24" s="196"/>
      <c r="N24" s="196"/>
      <c r="O24" s="196"/>
      <c r="P24" s="216"/>
    </row>
    <row r="25" spans="1:37" s="43" customFormat="1" ht="15.75" thickBot="1" x14ac:dyDescent="0.3">
      <c r="A25" s="304"/>
      <c r="B25" s="214" t="str">
        <f t="shared" ca="1" si="0"/>
        <v/>
      </c>
      <c r="C25" s="214" t="str">
        <f t="shared" ca="1" si="1"/>
        <v/>
      </c>
      <c r="D25" s="214" t="str">
        <f t="shared" ca="1" si="2"/>
        <v/>
      </c>
      <c r="E25" s="214" t="str">
        <f t="shared" ca="1" si="10"/>
        <v/>
      </c>
      <c r="F25" s="214" t="str">
        <f t="shared" ca="1" si="3"/>
        <v/>
      </c>
      <c r="G25" s="214" t="str">
        <f t="shared" ca="1" si="4"/>
        <v/>
      </c>
      <c r="H25" s="214" t="str">
        <f t="shared" ca="1" si="5"/>
        <v/>
      </c>
      <c r="I25" s="214" t="str">
        <f t="shared" ca="1" si="11"/>
        <v/>
      </c>
      <c r="J25" s="214" t="str">
        <f t="shared" ca="1" si="12"/>
        <v/>
      </c>
      <c r="K25" s="214"/>
      <c r="L25" s="214"/>
      <c r="M25" s="214"/>
      <c r="N25" s="214"/>
      <c r="O25" s="214"/>
      <c r="P25" s="215"/>
    </row>
    <row r="26" spans="1:37" s="43" customFormat="1" ht="15.75" thickBot="1" x14ac:dyDescent="0.3">
      <c r="A26" s="196"/>
      <c r="B26" s="196" t="str">
        <f t="shared" ca="1" si="0"/>
        <v/>
      </c>
      <c r="C26" s="196" t="str">
        <f t="shared" ca="1" si="1"/>
        <v/>
      </c>
      <c r="D26" s="196" t="str">
        <f t="shared" ca="1" si="2"/>
        <v/>
      </c>
      <c r="E26" s="196" t="str">
        <f t="shared" ca="1" si="10"/>
        <v/>
      </c>
      <c r="F26" s="196" t="str">
        <f t="shared" ca="1" si="3"/>
        <v/>
      </c>
      <c r="G26" s="196" t="str">
        <f t="shared" ca="1" si="4"/>
        <v/>
      </c>
      <c r="H26" s="196" t="str">
        <f t="shared" ca="1" si="5"/>
        <v/>
      </c>
      <c r="I26" s="196" t="str">
        <f t="shared" ca="1" si="11"/>
        <v/>
      </c>
      <c r="J26" s="196" t="str">
        <f t="shared" ca="1" si="12"/>
        <v/>
      </c>
      <c r="K26" s="196"/>
      <c r="L26" s="196"/>
      <c r="M26" s="196"/>
    </row>
    <row r="27" spans="1:37" s="43" customFormat="1" ht="18.75" x14ac:dyDescent="0.25">
      <c r="A27" s="296" t="s">
        <v>1369</v>
      </c>
      <c r="B27" s="299" t="str">
        <f ca="1">IFERROR(VLOOKUP($A27,L_BDDCOMM,2,FALSE()),"")</f>
        <v/>
      </c>
      <c r="C27" s="299" t="str">
        <f ca="1">IFERROR(VLOOKUP($A27,L_BDDCOMM,3,FALSE()),"")</f>
        <v/>
      </c>
      <c r="D27" s="299" t="str">
        <f ca="1">IFERROR(VLOOKUP($A27,L_BDDCOMM,4,FALSE()),"")</f>
        <v/>
      </c>
      <c r="E27" s="299" t="str">
        <f ca="1">IFERROR(VLOOKUP($A27,L_BDDCOMM,5,FALSE()),"")</f>
        <v/>
      </c>
      <c r="F27" s="299" t="str">
        <f ca="1">IFERROR(VLOOKUP($A27,L_BDDCOMM,6,FALSE()),"")</f>
        <v/>
      </c>
      <c r="G27" s="299" t="str">
        <f ca="1">IFERROR(VLOOKUP($A27,L_BDDCOMM,7,FALSE()),"")</f>
        <v/>
      </c>
      <c r="H27" s="299" t="str">
        <f ca="1">IFERROR(VLOOKUP($A27,L_BDDCOMM,8,FALSE()),"")</f>
        <v/>
      </c>
      <c r="I27" s="299" t="str">
        <f ca="1">IFERROR(F27*E27,"")</f>
        <v/>
      </c>
      <c r="J27" s="299" t="str">
        <f ca="1">IFERROR(G27*H27,"")</f>
        <v/>
      </c>
      <c r="K27" s="299"/>
      <c r="L27" s="299"/>
      <c r="M27" s="299"/>
      <c r="N27" s="299"/>
      <c r="O27" s="299"/>
      <c r="P27" s="300"/>
    </row>
    <row r="28" spans="1:37" s="43" customFormat="1" x14ac:dyDescent="0.25">
      <c r="A28" s="303"/>
      <c r="B28" s="196" t="str">
        <f t="shared" ca="1" si="0"/>
        <v/>
      </c>
      <c r="C28" s="196" t="str">
        <f t="shared" ca="1" si="1"/>
        <v/>
      </c>
      <c r="D28" s="196" t="str">
        <f t="shared" ca="1" si="2"/>
        <v/>
      </c>
      <c r="E28" s="196" t="str">
        <f t="shared" ca="1" si="10"/>
        <v/>
      </c>
      <c r="F28" s="196" t="str">
        <f t="shared" ca="1" si="3"/>
        <v/>
      </c>
      <c r="G28" s="196" t="str">
        <f t="shared" ca="1" si="4"/>
        <v/>
      </c>
      <c r="H28" s="196" t="str">
        <f t="shared" ca="1" si="5"/>
        <v/>
      </c>
      <c r="I28" s="196" t="str">
        <f t="shared" ca="1" si="11"/>
        <v/>
      </c>
      <c r="J28" s="196" t="str">
        <f t="shared" ca="1" si="12"/>
        <v/>
      </c>
      <c r="K28" s="196"/>
      <c r="L28" s="196"/>
      <c r="M28" s="196"/>
      <c r="N28" s="196"/>
      <c r="O28" s="196"/>
      <c r="P28" s="216"/>
    </row>
    <row r="29" spans="1:37" s="43" customFormat="1" ht="34.5" customHeight="1" x14ac:dyDescent="0.25">
      <c r="A29" s="476" t="s">
        <v>1368</v>
      </c>
      <c r="B29" s="477"/>
      <c r="C29" s="477"/>
      <c r="D29" s="477"/>
      <c r="E29" s="477"/>
      <c r="F29" s="477"/>
      <c r="G29" s="477"/>
      <c r="H29" s="477"/>
      <c r="I29" s="477"/>
      <c r="J29" s="477"/>
      <c r="K29" s="477"/>
      <c r="L29" s="477"/>
      <c r="M29" s="477"/>
      <c r="N29" s="477"/>
      <c r="O29" s="477"/>
      <c r="P29" s="478"/>
    </row>
    <row r="30" spans="1:37" s="43" customFormat="1" ht="10.5" customHeight="1" thickBot="1" x14ac:dyDescent="0.3">
      <c r="A30" s="303"/>
      <c r="B30" s="196" t="str">
        <f t="shared" ca="1" si="0"/>
        <v/>
      </c>
      <c r="C30" s="196" t="str">
        <f t="shared" ca="1" si="1"/>
        <v/>
      </c>
      <c r="D30" s="196" t="str">
        <f t="shared" ca="1" si="2"/>
        <v/>
      </c>
      <c r="E30" s="196" t="str">
        <f t="shared" ca="1" si="10"/>
        <v/>
      </c>
      <c r="F30" s="196" t="str">
        <f t="shared" ca="1" si="3"/>
        <v/>
      </c>
      <c r="G30" s="196" t="str">
        <f t="shared" ca="1" si="4"/>
        <v/>
      </c>
      <c r="H30" s="196" t="str">
        <f t="shared" ca="1" si="5"/>
        <v/>
      </c>
      <c r="I30" s="196" t="str">
        <f t="shared" ca="1" si="11"/>
        <v/>
      </c>
      <c r="J30" s="196" t="str">
        <f t="shared" ca="1" si="12"/>
        <v/>
      </c>
      <c r="K30" s="196"/>
      <c r="L30" s="196"/>
      <c r="M30" s="196"/>
      <c r="N30" s="196"/>
      <c r="O30" s="196"/>
      <c r="P30" s="216"/>
    </row>
    <row r="31" spans="1:37" s="43" customFormat="1" ht="15.75" x14ac:dyDescent="0.25">
      <c r="A31" s="313" t="s">
        <v>1354</v>
      </c>
      <c r="B31" s="196" t="str">
        <f t="shared" ca="1" si="0"/>
        <v/>
      </c>
      <c r="C31" s="196" t="str">
        <f t="shared" ca="1" si="1"/>
        <v/>
      </c>
      <c r="D31" s="196" t="str">
        <f t="shared" ca="1" si="2"/>
        <v/>
      </c>
      <c r="E31" s="196" t="str">
        <f t="shared" ca="1" si="10"/>
        <v/>
      </c>
      <c r="F31" s="196" t="str">
        <f t="shared" ca="1" si="3"/>
        <v/>
      </c>
      <c r="G31" s="196" t="str">
        <f t="shared" ca="1" si="4"/>
        <v/>
      </c>
      <c r="H31" s="196" t="str">
        <f t="shared" ca="1" si="5"/>
        <v/>
      </c>
      <c r="I31" s="196" t="str">
        <f t="shared" ca="1" si="11"/>
        <v/>
      </c>
      <c r="J31" s="196" t="str">
        <f t="shared" ca="1" si="12"/>
        <v/>
      </c>
      <c r="K31" s="196"/>
      <c r="L31" s="204"/>
      <c r="M31" s="196"/>
      <c r="N31" s="196"/>
      <c r="O31" s="196"/>
      <c r="P31" s="216"/>
    </row>
    <row r="32" spans="1:37" s="43" customFormat="1" ht="15.75" x14ac:dyDescent="0.25">
      <c r="A32" s="314" t="s">
        <v>1355</v>
      </c>
      <c r="B32" s="196" t="str">
        <f t="shared" ca="1" si="0"/>
        <v/>
      </c>
      <c r="C32" s="196" t="str">
        <f t="shared" ca="1" si="1"/>
        <v/>
      </c>
      <c r="D32" s="196" t="str">
        <f t="shared" ca="1" si="2"/>
        <v/>
      </c>
      <c r="E32" s="196" t="str">
        <f t="shared" ca="1" si="10"/>
        <v/>
      </c>
      <c r="F32" s="196" t="str">
        <f t="shared" ca="1" si="3"/>
        <v/>
      </c>
      <c r="G32" s="196" t="str">
        <f t="shared" ca="1" si="4"/>
        <v/>
      </c>
      <c r="H32" s="196" t="str">
        <f t="shared" ca="1" si="5"/>
        <v/>
      </c>
      <c r="I32" s="196" t="str">
        <f t="shared" ca="1" si="11"/>
        <v/>
      </c>
      <c r="J32" s="196" t="str">
        <f t="shared" ca="1" si="12"/>
        <v/>
      </c>
      <c r="K32" s="196"/>
      <c r="L32" s="202"/>
      <c r="M32" s="196"/>
      <c r="N32" s="196"/>
      <c r="O32" s="196"/>
      <c r="P32" s="216"/>
    </row>
    <row r="33" spans="1:37" s="43" customFormat="1" ht="15.75" x14ac:dyDescent="0.25">
      <c r="A33" s="314" t="s">
        <v>1356</v>
      </c>
      <c r="B33" s="196" t="str">
        <f t="shared" ca="1" si="0"/>
        <v/>
      </c>
      <c r="C33" s="196" t="str">
        <f t="shared" ca="1" si="1"/>
        <v/>
      </c>
      <c r="D33" s="196" t="str">
        <f t="shared" ca="1" si="2"/>
        <v/>
      </c>
      <c r="E33" s="196" t="str">
        <f t="shared" ca="1" si="10"/>
        <v/>
      </c>
      <c r="F33" s="196" t="str">
        <f t="shared" ca="1" si="3"/>
        <v/>
      </c>
      <c r="G33" s="196" t="str">
        <f t="shared" ca="1" si="4"/>
        <v/>
      </c>
      <c r="H33" s="196" t="str">
        <f t="shared" ca="1" si="5"/>
        <v/>
      </c>
      <c r="I33" s="196" t="str">
        <f t="shared" ca="1" si="11"/>
        <v/>
      </c>
      <c r="J33" s="196" t="str">
        <f t="shared" ca="1" si="12"/>
        <v/>
      </c>
      <c r="K33" s="196"/>
      <c r="L33" s="202"/>
      <c r="M33" s="196"/>
      <c r="N33" s="196"/>
      <c r="O33" s="196"/>
      <c r="P33" s="216"/>
    </row>
    <row r="34" spans="1:37" s="43" customFormat="1" ht="15.75" x14ac:dyDescent="0.25">
      <c r="A34" s="314" t="s">
        <v>1357</v>
      </c>
      <c r="B34" s="196" t="str">
        <f t="shared" ca="1" si="0"/>
        <v/>
      </c>
      <c r="C34" s="196" t="str">
        <f t="shared" ca="1" si="1"/>
        <v/>
      </c>
      <c r="D34" s="196" t="str">
        <f t="shared" ca="1" si="2"/>
        <v/>
      </c>
      <c r="E34" s="196" t="str">
        <f t="shared" ca="1" si="10"/>
        <v/>
      </c>
      <c r="F34" s="196" t="str">
        <f t="shared" ca="1" si="3"/>
        <v/>
      </c>
      <c r="G34" s="196" t="str">
        <f t="shared" ca="1" si="4"/>
        <v/>
      </c>
      <c r="H34" s="196" t="str">
        <f t="shared" ca="1" si="5"/>
        <v/>
      </c>
      <c r="I34" s="196" t="str">
        <f t="shared" ca="1" si="11"/>
        <v/>
      </c>
      <c r="J34" s="196" t="str">
        <f t="shared" ca="1" si="12"/>
        <v/>
      </c>
      <c r="K34" s="196"/>
      <c r="L34" s="202"/>
      <c r="M34" s="196"/>
      <c r="N34" s="196"/>
      <c r="O34" s="196"/>
      <c r="P34" s="216"/>
    </row>
    <row r="35" spans="1:37" s="43" customFormat="1" ht="15.75" x14ac:dyDescent="0.25">
      <c r="A35" s="314" t="s">
        <v>1358</v>
      </c>
      <c r="B35" s="196" t="str">
        <f t="shared" ca="1" si="0"/>
        <v/>
      </c>
      <c r="C35" s="196" t="str">
        <f t="shared" ca="1" si="1"/>
        <v/>
      </c>
      <c r="D35" s="196" t="str">
        <f t="shared" ca="1" si="2"/>
        <v/>
      </c>
      <c r="E35" s="196" t="str">
        <f t="shared" ca="1" si="10"/>
        <v/>
      </c>
      <c r="F35" s="196" t="str">
        <f t="shared" ca="1" si="3"/>
        <v/>
      </c>
      <c r="G35" s="196" t="str">
        <f t="shared" ca="1" si="4"/>
        <v/>
      </c>
      <c r="H35" s="196" t="str">
        <f t="shared" ca="1" si="5"/>
        <v/>
      </c>
      <c r="I35" s="196" t="str">
        <f t="shared" ca="1" si="11"/>
        <v/>
      </c>
      <c r="J35" s="196" t="str">
        <f t="shared" ca="1" si="12"/>
        <v/>
      </c>
      <c r="K35" s="196"/>
      <c r="L35" s="202"/>
      <c r="M35" s="196"/>
      <c r="N35" s="196"/>
      <c r="O35" s="196"/>
      <c r="P35" s="216"/>
    </row>
    <row r="36" spans="1:37" s="43" customFormat="1" ht="15.75" x14ac:dyDescent="0.25">
      <c r="A36" s="314" t="s">
        <v>1359</v>
      </c>
      <c r="B36" s="196" t="str">
        <f t="shared" ca="1" si="0"/>
        <v/>
      </c>
      <c r="C36" s="196" t="str">
        <f t="shared" ca="1" si="1"/>
        <v/>
      </c>
      <c r="D36" s="196" t="str">
        <f t="shared" ca="1" si="2"/>
        <v/>
      </c>
      <c r="E36" s="196" t="str">
        <f t="shared" ca="1" si="10"/>
        <v/>
      </c>
      <c r="F36" s="196" t="str">
        <f t="shared" ca="1" si="3"/>
        <v/>
      </c>
      <c r="G36" s="196" t="str">
        <f t="shared" ca="1" si="4"/>
        <v/>
      </c>
      <c r="H36" s="196" t="str">
        <f t="shared" ca="1" si="5"/>
        <v/>
      </c>
      <c r="I36" s="196" t="str">
        <f t="shared" ca="1" si="11"/>
        <v/>
      </c>
      <c r="J36" s="196" t="str">
        <f t="shared" ca="1" si="12"/>
        <v/>
      </c>
      <c r="K36" s="196"/>
      <c r="L36" s="202"/>
      <c r="M36" s="196"/>
      <c r="N36" s="196"/>
      <c r="O36" s="196"/>
      <c r="P36" s="216"/>
    </row>
    <row r="37" spans="1:37" s="43" customFormat="1" ht="15.75" x14ac:dyDescent="0.25">
      <c r="A37" s="314" t="s">
        <v>1360</v>
      </c>
      <c r="B37" s="196" t="str">
        <f t="shared" ca="1" si="0"/>
        <v/>
      </c>
      <c r="C37" s="196" t="str">
        <f t="shared" ca="1" si="1"/>
        <v/>
      </c>
      <c r="D37" s="196" t="str">
        <f t="shared" ca="1" si="2"/>
        <v/>
      </c>
      <c r="E37" s="196" t="str">
        <f t="shared" ca="1" si="10"/>
        <v/>
      </c>
      <c r="F37" s="196" t="str">
        <f t="shared" ca="1" si="3"/>
        <v/>
      </c>
      <c r="G37" s="196" t="str">
        <f t="shared" ca="1" si="4"/>
        <v/>
      </c>
      <c r="H37" s="196" t="str">
        <f t="shared" ca="1" si="5"/>
        <v/>
      </c>
      <c r="I37" s="196" t="str">
        <f t="shared" ca="1" si="11"/>
        <v/>
      </c>
      <c r="J37" s="196" t="str">
        <f t="shared" ca="1" si="12"/>
        <v/>
      </c>
      <c r="K37" s="196"/>
      <c r="L37" s="202"/>
      <c r="M37" s="196"/>
      <c r="N37" s="196"/>
      <c r="O37" s="196"/>
      <c r="P37" s="216"/>
    </row>
    <row r="38" spans="1:37" s="43" customFormat="1" ht="15.75" x14ac:dyDescent="0.25">
      <c r="A38" s="314" t="s">
        <v>1361</v>
      </c>
      <c r="B38" s="196" t="str">
        <f t="shared" ca="1" si="0"/>
        <v/>
      </c>
      <c r="C38" s="196" t="str">
        <f t="shared" ca="1" si="1"/>
        <v/>
      </c>
      <c r="D38" s="196" t="str">
        <f t="shared" ca="1" si="2"/>
        <v/>
      </c>
      <c r="E38" s="196" t="str">
        <f t="shared" ca="1" si="10"/>
        <v/>
      </c>
      <c r="F38" s="196" t="str">
        <f t="shared" ca="1" si="3"/>
        <v/>
      </c>
      <c r="G38" s="196" t="str">
        <f t="shared" ca="1" si="4"/>
        <v/>
      </c>
      <c r="H38" s="196" t="str">
        <f t="shared" ca="1" si="5"/>
        <v/>
      </c>
      <c r="I38" s="196" t="str">
        <f t="shared" ca="1" si="11"/>
        <v/>
      </c>
      <c r="J38" s="196" t="str">
        <f t="shared" ca="1" si="12"/>
        <v/>
      </c>
      <c r="K38" s="196"/>
      <c r="L38" s="202"/>
      <c r="M38" s="196"/>
      <c r="N38" s="196"/>
      <c r="O38" s="196"/>
      <c r="P38" s="216"/>
    </row>
    <row r="39" spans="1:37" s="43" customFormat="1" ht="15.75" x14ac:dyDescent="0.25">
      <c r="A39" s="314" t="s">
        <v>1362</v>
      </c>
      <c r="B39" s="196" t="str">
        <f t="shared" ca="1" si="0"/>
        <v/>
      </c>
      <c r="C39" s="196" t="str">
        <f t="shared" ca="1" si="1"/>
        <v/>
      </c>
      <c r="D39" s="196" t="str">
        <f t="shared" ca="1" si="2"/>
        <v/>
      </c>
      <c r="E39" s="196" t="str">
        <f t="shared" ca="1" si="10"/>
        <v/>
      </c>
      <c r="F39" s="196" t="str">
        <f t="shared" ca="1" si="3"/>
        <v/>
      </c>
      <c r="G39" s="196" t="str">
        <f t="shared" ca="1" si="4"/>
        <v/>
      </c>
      <c r="H39" s="196" t="str">
        <f t="shared" ca="1" si="5"/>
        <v/>
      </c>
      <c r="I39" s="196" t="str">
        <f t="shared" ca="1" si="11"/>
        <v/>
      </c>
      <c r="J39" s="196" t="str">
        <f t="shared" ca="1" si="12"/>
        <v/>
      </c>
      <c r="K39" s="196"/>
      <c r="L39" s="202"/>
      <c r="M39" s="196"/>
      <c r="N39" s="196"/>
      <c r="O39" s="196"/>
      <c r="P39" s="216"/>
    </row>
    <row r="40" spans="1:37" s="43" customFormat="1" ht="15.75" x14ac:dyDescent="0.25">
      <c r="A40" s="314" t="s">
        <v>1363</v>
      </c>
      <c r="B40" s="196" t="str">
        <f t="shared" ca="1" si="0"/>
        <v/>
      </c>
      <c r="C40" s="196" t="str">
        <f t="shared" ca="1" si="1"/>
        <v/>
      </c>
      <c r="D40" s="196" t="str">
        <f t="shared" ca="1" si="2"/>
        <v/>
      </c>
      <c r="E40" s="196" t="str">
        <f t="shared" ca="1" si="10"/>
        <v/>
      </c>
      <c r="F40" s="196" t="str">
        <f t="shared" ca="1" si="3"/>
        <v/>
      </c>
      <c r="G40" s="196" t="str">
        <f t="shared" ca="1" si="4"/>
        <v/>
      </c>
      <c r="H40" s="196" t="str">
        <f t="shared" ca="1" si="5"/>
        <v/>
      </c>
      <c r="I40" s="196" t="str">
        <f t="shared" ca="1" si="11"/>
        <v/>
      </c>
      <c r="J40" s="196" t="str">
        <f t="shared" ca="1" si="12"/>
        <v/>
      </c>
      <c r="K40" s="196"/>
      <c r="L40" s="202"/>
      <c r="M40" s="196"/>
      <c r="N40" s="196"/>
      <c r="O40" s="196"/>
      <c r="P40" s="216"/>
    </row>
    <row r="41" spans="1:37" s="43" customFormat="1" ht="15.75" x14ac:dyDescent="0.25">
      <c r="A41" s="314" t="s">
        <v>1364</v>
      </c>
      <c r="B41" s="196" t="str">
        <f t="shared" ca="1" si="0"/>
        <v/>
      </c>
      <c r="C41" s="196" t="str">
        <f t="shared" ca="1" si="1"/>
        <v/>
      </c>
      <c r="D41" s="196" t="str">
        <f t="shared" ca="1" si="2"/>
        <v/>
      </c>
      <c r="E41" s="196" t="str">
        <f t="shared" ca="1" si="10"/>
        <v/>
      </c>
      <c r="F41" s="196" t="str">
        <f t="shared" ca="1" si="3"/>
        <v/>
      </c>
      <c r="G41" s="196" t="str">
        <f t="shared" ca="1" si="4"/>
        <v/>
      </c>
      <c r="H41" s="196" t="str">
        <f t="shared" ca="1" si="5"/>
        <v/>
      </c>
      <c r="I41" s="196" t="str">
        <f t="shared" ca="1" si="11"/>
        <v/>
      </c>
      <c r="J41" s="196" t="str">
        <f t="shared" ca="1" si="12"/>
        <v/>
      </c>
      <c r="K41" s="196"/>
      <c r="L41" s="202"/>
      <c r="M41" s="196"/>
      <c r="N41" s="196"/>
      <c r="O41" s="196"/>
      <c r="P41" s="216"/>
    </row>
    <row r="42" spans="1:37" s="43" customFormat="1" ht="16.5" thickBot="1" x14ac:dyDescent="0.3">
      <c r="A42" s="315" t="s">
        <v>1365</v>
      </c>
      <c r="B42" s="196" t="str">
        <f t="shared" ca="1" si="0"/>
        <v/>
      </c>
      <c r="C42" s="196" t="str">
        <f t="shared" ca="1" si="1"/>
        <v/>
      </c>
      <c r="D42" s="196" t="str">
        <f t="shared" ca="1" si="2"/>
        <v/>
      </c>
      <c r="E42" s="196" t="str">
        <f t="shared" ca="1" si="10"/>
        <v/>
      </c>
      <c r="F42" s="196" t="str">
        <f t="shared" ca="1" si="3"/>
        <v/>
      </c>
      <c r="G42" s="196" t="str">
        <f t="shared" ca="1" si="4"/>
        <v/>
      </c>
      <c r="H42" s="196" t="str">
        <f t="shared" ca="1" si="5"/>
        <v/>
      </c>
      <c r="I42" s="196" t="str">
        <f t="shared" ca="1" si="11"/>
        <v/>
      </c>
      <c r="J42" s="196" t="str">
        <f t="shared" ca="1" si="12"/>
        <v/>
      </c>
      <c r="K42" s="196"/>
      <c r="L42" s="203"/>
      <c r="M42" s="196"/>
      <c r="N42" s="196"/>
      <c r="O42" s="196"/>
      <c r="P42" s="216"/>
    </row>
    <row r="43" spans="1:37" s="43" customFormat="1" ht="22.5" customHeight="1" thickBot="1" x14ac:dyDescent="0.3">
      <c r="A43" s="316" t="s">
        <v>1366</v>
      </c>
      <c r="B43" s="196" t="str">
        <f t="shared" ca="1" si="0"/>
        <v/>
      </c>
      <c r="C43" s="196" t="str">
        <f t="shared" ca="1" si="1"/>
        <v/>
      </c>
      <c r="D43" s="196" t="str">
        <f t="shared" ca="1" si="2"/>
        <v/>
      </c>
      <c r="E43" s="196" t="str">
        <f t="shared" ca="1" si="10"/>
        <v/>
      </c>
      <c r="F43" s="196" t="str">
        <f t="shared" ca="1" si="3"/>
        <v/>
      </c>
      <c r="G43" s="196" t="str">
        <f t="shared" ca="1" si="4"/>
        <v/>
      </c>
      <c r="H43" s="196" t="str">
        <f t="shared" ca="1" si="5"/>
        <v/>
      </c>
      <c r="I43" s="196" t="str">
        <f t="shared" ca="1" si="11"/>
        <v/>
      </c>
      <c r="J43" s="196" t="str">
        <f t="shared" ca="1" si="12"/>
        <v/>
      </c>
      <c r="K43" s="196"/>
      <c r="L43" s="305">
        <f>SUM(L31:L42)/12</f>
        <v>0</v>
      </c>
      <c r="M43" s="196"/>
      <c r="N43" s="196"/>
      <c r="O43" s="196"/>
      <c r="P43" s="216"/>
    </row>
    <row r="44" spans="1:37" s="43" customFormat="1" ht="18" thickBot="1" x14ac:dyDescent="0.3">
      <c r="A44" s="218"/>
      <c r="B44" s="214"/>
      <c r="C44" s="214"/>
      <c r="D44" s="214"/>
      <c r="E44" s="214"/>
      <c r="F44" s="214"/>
      <c r="G44" s="214"/>
      <c r="H44" s="214"/>
      <c r="I44" s="214"/>
      <c r="J44" s="214"/>
      <c r="K44" s="214"/>
      <c r="L44" s="306"/>
      <c r="M44" s="214"/>
      <c r="N44" s="214"/>
      <c r="O44" s="214"/>
      <c r="P44" s="215"/>
    </row>
    <row r="45" spans="1:37" s="43" customFormat="1" ht="15.75" thickBot="1" x14ac:dyDescent="0.3">
      <c r="A45" s="196"/>
      <c r="B45" s="196" t="str">
        <f t="shared" ca="1" si="0"/>
        <v/>
      </c>
      <c r="C45" s="196" t="str">
        <f t="shared" ca="1" si="1"/>
        <v/>
      </c>
      <c r="D45" s="196" t="str">
        <f t="shared" ca="1" si="2"/>
        <v/>
      </c>
      <c r="E45" s="196" t="str">
        <f t="shared" ca="1" si="10"/>
        <v/>
      </c>
      <c r="F45" s="196" t="str">
        <f t="shared" ca="1" si="3"/>
        <v/>
      </c>
      <c r="G45" s="196" t="str">
        <f t="shared" ca="1" si="4"/>
        <v/>
      </c>
      <c r="H45" s="196" t="str">
        <f t="shared" ca="1" si="5"/>
        <v/>
      </c>
      <c r="I45" s="196" t="str">
        <f t="shared" ca="1" si="11"/>
        <v/>
      </c>
      <c r="J45" s="196" t="str">
        <f t="shared" ca="1" si="12"/>
        <v/>
      </c>
      <c r="K45" s="196"/>
      <c r="L45" s="196"/>
      <c r="M45" s="196"/>
    </row>
    <row r="46" spans="1:37" s="43" customFormat="1" ht="21" x14ac:dyDescent="0.25">
      <c r="A46" s="114" t="s">
        <v>1383</v>
      </c>
      <c r="B46" s="299" t="str">
        <f t="shared" ca="1" si="0"/>
        <v/>
      </c>
      <c r="C46" s="299" t="str">
        <f t="shared" ca="1" si="1"/>
        <v/>
      </c>
      <c r="D46" s="299" t="str">
        <f t="shared" ca="1" si="2"/>
        <v/>
      </c>
      <c r="E46" s="299" t="str">
        <f t="shared" ca="1" si="10"/>
        <v/>
      </c>
      <c r="F46" s="299" t="str">
        <f t="shared" ca="1" si="3"/>
        <v/>
      </c>
      <c r="G46" s="299" t="str">
        <f t="shared" ca="1" si="4"/>
        <v/>
      </c>
      <c r="H46" s="299" t="str">
        <f t="shared" ca="1" si="5"/>
        <v/>
      </c>
      <c r="I46" s="299" t="str">
        <f t="shared" ca="1" si="11"/>
        <v/>
      </c>
      <c r="J46" s="299" t="str">
        <f t="shared" ca="1" si="12"/>
        <v/>
      </c>
      <c r="K46" s="299"/>
      <c r="L46" s="299"/>
      <c r="M46" s="299"/>
      <c r="N46" s="299"/>
      <c r="O46" s="299"/>
      <c r="P46" s="300"/>
    </row>
    <row r="47" spans="1:37" x14ac:dyDescent="0.25">
      <c r="A47" s="207"/>
      <c r="B47" s="208"/>
      <c r="C47" s="208"/>
      <c r="D47" s="208"/>
      <c r="E47" s="208"/>
      <c r="F47" s="208"/>
      <c r="G47" s="208"/>
      <c r="H47" s="208"/>
      <c r="I47" s="208"/>
      <c r="J47" s="208"/>
      <c r="K47" s="195"/>
      <c r="L47" s="208"/>
      <c r="M47" s="208"/>
      <c r="N47" s="208"/>
      <c r="O47" s="208"/>
      <c r="P47" s="209"/>
      <c r="Q47" s="42"/>
      <c r="R47" s="42"/>
      <c r="S47" s="42"/>
      <c r="T47" s="42"/>
      <c r="U47" s="42"/>
      <c r="V47" s="42"/>
      <c r="W47" s="42"/>
      <c r="X47" s="42"/>
      <c r="Y47" s="42"/>
      <c r="Z47" s="42"/>
      <c r="AA47" s="42"/>
      <c r="AB47" s="42"/>
      <c r="AC47" s="42"/>
      <c r="AD47" s="42"/>
      <c r="AE47" s="42"/>
      <c r="AF47" s="42"/>
      <c r="AG47" s="42"/>
      <c r="AH47" s="42"/>
      <c r="AI47" s="42"/>
      <c r="AJ47" s="42"/>
      <c r="AK47" s="42"/>
    </row>
    <row r="48" spans="1:37" x14ac:dyDescent="0.25">
      <c r="A48" s="207"/>
      <c r="B48" s="208"/>
      <c r="C48" s="208"/>
      <c r="D48" s="208"/>
      <c r="E48" s="208"/>
      <c r="F48" s="208"/>
      <c r="G48" s="208"/>
      <c r="H48" s="208"/>
      <c r="I48" s="208"/>
      <c r="J48" s="208"/>
      <c r="K48" s="195"/>
      <c r="L48" s="208"/>
      <c r="M48" s="208"/>
      <c r="N48" s="208"/>
      <c r="O48" s="208"/>
      <c r="P48" s="209"/>
      <c r="Q48" s="42"/>
      <c r="R48" s="42"/>
      <c r="S48" s="42"/>
      <c r="T48" s="42"/>
      <c r="U48" s="42"/>
      <c r="V48" s="42"/>
      <c r="W48" s="42"/>
      <c r="X48" s="42"/>
      <c r="Y48" s="42"/>
      <c r="Z48" s="42"/>
      <c r="AA48" s="42"/>
      <c r="AB48" s="42"/>
      <c r="AC48" s="42"/>
      <c r="AD48" s="42"/>
      <c r="AE48" s="42"/>
      <c r="AF48" s="42"/>
      <c r="AG48" s="42"/>
      <c r="AH48" s="42"/>
      <c r="AI48" s="42"/>
      <c r="AJ48" s="42"/>
      <c r="AK48" s="42"/>
    </row>
    <row r="49" spans="1:37" ht="34.5" x14ac:dyDescent="0.25">
      <c r="A49" s="317" t="s">
        <v>1236</v>
      </c>
      <c r="B49" s="208"/>
      <c r="C49" s="208"/>
      <c r="D49" s="208"/>
      <c r="E49" s="208"/>
      <c r="F49" s="208"/>
      <c r="G49" s="208"/>
      <c r="H49" s="208"/>
      <c r="I49" s="208"/>
      <c r="J49" s="208"/>
      <c r="K49" s="195"/>
      <c r="L49" s="205" t="s">
        <v>1378</v>
      </c>
      <c r="M49" s="208"/>
      <c r="N49" s="205" t="s">
        <v>95</v>
      </c>
      <c r="O49" s="208"/>
      <c r="P49" s="219" t="s">
        <v>1370</v>
      </c>
      <c r="Q49" s="42"/>
      <c r="R49" s="42"/>
      <c r="S49" s="42"/>
      <c r="T49" s="42"/>
      <c r="U49" s="42"/>
      <c r="V49" s="42"/>
      <c r="W49" s="42"/>
      <c r="X49" s="42"/>
      <c r="Y49" s="42"/>
      <c r="Z49" s="42"/>
      <c r="AA49" s="42"/>
      <c r="AB49" s="42"/>
      <c r="AC49" s="42"/>
      <c r="AD49" s="42"/>
      <c r="AE49" s="42"/>
      <c r="AF49" s="42"/>
      <c r="AG49" s="42"/>
      <c r="AH49" s="42"/>
      <c r="AI49" s="42"/>
      <c r="AJ49" s="42"/>
      <c r="AK49" s="42"/>
    </row>
    <row r="50" spans="1:37" ht="32.25" customHeight="1" x14ac:dyDescent="0.25">
      <c r="A50" s="318" t="str">
        <f>IFERROR(IF(OR($L$43="",$L$43=0),"",IF($L$43&lt;=$L$22,$L$43*$L$24,$L$22*$L$24)),"")</f>
        <v/>
      </c>
      <c r="B50" s="208"/>
      <c r="C50" s="208"/>
      <c r="D50" s="208"/>
      <c r="E50" s="208"/>
      <c r="F50" s="208"/>
      <c r="G50" s="208"/>
      <c r="H50" s="208"/>
      <c r="I50" s="208"/>
      <c r="J50" s="208"/>
      <c r="K50" s="195"/>
      <c r="L50" s="206" t="str">
        <f>IF(OR($L$43="",$L$43=0),"",INDEX(L_GroupesEAJE,IF($P$17="OUI",9,RIGHT($AD$17,1)),6))</f>
        <v/>
      </c>
      <c r="M50" s="220"/>
      <c r="N50" s="206" t="str">
        <f>IF(OR($L$43="",$L$43=0),"",IF($L$43&gt;=$L$22,($L$43-$L$22)*$L$50,0))</f>
        <v/>
      </c>
      <c r="O50" s="208"/>
      <c r="P50" s="319" t="str">
        <f>IFERROR($A$50+$N$50,"")</f>
        <v/>
      </c>
      <c r="Q50" s="42"/>
      <c r="R50" s="42"/>
      <c r="S50" s="42"/>
      <c r="T50" s="42"/>
      <c r="U50" s="42"/>
      <c r="V50" s="42"/>
      <c r="W50" s="42"/>
      <c r="X50" s="42"/>
      <c r="Y50" s="42"/>
      <c r="Z50" s="42"/>
      <c r="AA50" s="42"/>
      <c r="AB50" s="42"/>
      <c r="AC50" s="42"/>
      <c r="AD50" s="42"/>
      <c r="AE50" s="220" t="s">
        <v>1261</v>
      </c>
      <c r="AF50" s="42"/>
      <c r="AG50" s="42"/>
      <c r="AH50" s="42"/>
      <c r="AI50" s="42"/>
      <c r="AJ50" s="42"/>
      <c r="AK50" s="42"/>
    </row>
    <row r="51" spans="1:37" s="41" customFormat="1" ht="190.5" customHeight="1" thickBot="1" x14ac:dyDescent="0.3">
      <c r="A51" s="307"/>
      <c r="B51" s="308"/>
      <c r="C51" s="308"/>
      <c r="D51" s="308"/>
      <c r="E51" s="308"/>
      <c r="F51" s="308"/>
      <c r="G51" s="308"/>
      <c r="H51" s="308"/>
      <c r="I51" s="308"/>
      <c r="J51" s="308"/>
      <c r="K51" s="309"/>
      <c r="L51" s="308"/>
      <c r="M51" s="308"/>
      <c r="N51" s="308"/>
      <c r="O51" s="308"/>
      <c r="P51" s="310"/>
    </row>
    <row r="52" spans="1:37" ht="19.5" customHeight="1" x14ac:dyDescent="0.25">
      <c r="A52" s="42"/>
      <c r="B52" s="42"/>
      <c r="C52" s="42"/>
      <c r="D52" s="42"/>
      <c r="E52" s="42"/>
      <c r="F52" s="42"/>
      <c r="G52" s="42"/>
      <c r="H52" s="42"/>
      <c r="I52" s="42"/>
      <c r="J52" s="42"/>
      <c r="N52" s="42"/>
      <c r="P52" s="42"/>
      <c r="Q52" s="42"/>
      <c r="R52" s="42"/>
      <c r="S52" s="42"/>
      <c r="T52" s="42"/>
      <c r="U52" s="42"/>
      <c r="V52" s="42"/>
      <c r="W52" s="42"/>
      <c r="X52" s="42"/>
      <c r="Y52" s="42"/>
      <c r="Z52" s="42"/>
      <c r="AA52" s="42"/>
      <c r="AB52" s="42"/>
      <c r="AC52" s="42"/>
      <c r="AD52" s="42"/>
      <c r="AE52" s="42"/>
      <c r="AF52" s="42"/>
      <c r="AG52" s="42"/>
      <c r="AH52" s="42"/>
      <c r="AI52" s="42"/>
      <c r="AJ52" s="42"/>
      <c r="AK52" s="42"/>
    </row>
    <row r="53" spans="1:37" ht="22.5" customHeight="1" x14ac:dyDescent="0.25">
      <c r="A53" s="471" t="s">
        <v>1352</v>
      </c>
      <c r="B53" s="471"/>
      <c r="C53" s="471"/>
      <c r="D53" s="471"/>
      <c r="E53" s="471"/>
      <c r="F53" s="471"/>
      <c r="G53" s="471"/>
      <c r="H53" s="471"/>
      <c r="I53" s="471"/>
      <c r="J53" s="471"/>
      <c r="K53" s="471"/>
      <c r="L53" s="471"/>
      <c r="M53" s="471"/>
      <c r="N53" s="471"/>
      <c r="O53" s="471"/>
      <c r="P53" s="471"/>
      <c r="Q53" s="42"/>
      <c r="R53" s="42"/>
      <c r="S53" s="42"/>
      <c r="T53" s="42"/>
      <c r="U53" s="42"/>
      <c r="V53" s="42"/>
      <c r="W53" s="42"/>
      <c r="X53" s="42"/>
      <c r="Y53" s="42"/>
      <c r="Z53" s="42"/>
      <c r="AA53" s="42"/>
      <c r="AB53" s="42"/>
      <c r="AC53" s="42"/>
      <c r="AD53" s="42"/>
      <c r="AE53" s="42"/>
      <c r="AF53" s="42"/>
      <c r="AG53" s="42"/>
      <c r="AH53" s="42"/>
      <c r="AI53" s="42"/>
      <c r="AJ53" s="42"/>
      <c r="AK53" s="42"/>
    </row>
  </sheetData>
  <sheetProtection sheet="1" formatCells="0" sort="0" autoFilter="0"/>
  <mergeCells count="6">
    <mergeCell ref="A20:P20"/>
    <mergeCell ref="A53:P53"/>
    <mergeCell ref="C1:I1"/>
    <mergeCell ref="B3:J3"/>
    <mergeCell ref="A8:P8"/>
    <mergeCell ref="A29:P29"/>
  </mergeCells>
  <phoneticPr fontId="70" type="noConversion"/>
  <dataValidations count="4">
    <dataValidation type="list" allowBlank="1" showInputMessage="1" showErrorMessage="1" sqref="A17:A19 A21 A23 A25:A26 A28 A30 A43:A45" xr:uid="{00000000-0002-0000-0300-000000000000}">
      <formula1>L_NOMCOM</formula1>
    </dataValidation>
    <dataValidation type="list" allowBlank="1" showInputMessage="1" showErrorMessage="1" sqref="N17" xr:uid="{5DDA48F0-F375-4568-9813-ED8C179EE009}">
      <formula1>IF(OR(L17="Gestionnaire",L17="Equipement"),L_NOMGEST,IF(L17="Groupe commune",L_NOMSIVOM,IF(L17="Epci",L_NOMEPCI,IF(L17="Commune",L_NOMCOM,""))))</formula1>
    </dataValidation>
    <dataValidation type="list" allowBlank="1" showInputMessage="1" showErrorMessage="1" sqref="L17:M17 O17" xr:uid="{5172690E-C376-41E2-8235-7BEE7BA1E575}">
      <formula1>L_TerritComp</formula1>
    </dataValidation>
    <dataValidation type="list" allowBlank="1" showInputMessage="1" showErrorMessage="1" sqref="P17" xr:uid="{FE116BFF-B5C5-420B-935E-A35CDDE9C230}">
      <formula1>$IM$1:$IM$2</formula1>
    </dataValidation>
  </dataValidations>
  <printOptions horizontalCentered="1"/>
  <pageMargins left="0.70866141732283472" right="0.70866141732283472" top="0.74803149606299213" bottom="0.74803149606299213" header="0.31496062992125984" footer="0.31496062992125984"/>
  <pageSetup paperSize="9" scale="64" orientation="landscape" r:id="rId1"/>
  <rowBreaks count="1" manualBreakCount="1">
    <brk id="44"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98B478D2153D48BC2230EC73108FC5" ma:contentTypeVersion="10" ma:contentTypeDescription="Crée un document." ma:contentTypeScope="" ma:versionID="6949134bbe4d7e1b6a9771766720e1b9">
  <xsd:schema xmlns:xsd="http://www.w3.org/2001/XMLSchema" xmlns:xs="http://www.w3.org/2001/XMLSchema" xmlns:p="http://schemas.microsoft.com/office/2006/metadata/properties" xmlns:ns3="7c218ed7-083c-409e-8072-2c6816a83eab" xmlns:ns4="da31b520-0f67-4656-8b00-4bdec7f6a244" targetNamespace="http://schemas.microsoft.com/office/2006/metadata/properties" ma:root="true" ma:fieldsID="f636b84a04e8c493840dba9637b6b7b6" ns3:_="" ns4:_="">
    <xsd:import namespace="7c218ed7-083c-409e-8072-2c6816a83eab"/>
    <xsd:import namespace="da31b520-0f67-4656-8b00-4bdec7f6a2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18ed7-083c-409e-8072-2c6816a83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31b520-0f67-4656-8b00-4bdec7f6a24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D6C17-52AF-4867-BD1F-26CA7746AA6A}">
  <ds:schemaRefs>
    <ds:schemaRef ds:uri="http://schemas.microsoft.com/sharepoint/v3/contenttype/forms"/>
  </ds:schemaRefs>
</ds:datastoreItem>
</file>

<file path=customXml/itemProps2.xml><?xml version="1.0" encoding="utf-8"?>
<ds:datastoreItem xmlns:ds="http://schemas.openxmlformats.org/officeDocument/2006/customXml" ds:itemID="{FA8252A2-7E74-447B-AB0B-1E924942233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a31b520-0f67-4656-8b00-4bdec7f6a244"/>
    <ds:schemaRef ds:uri="7c218ed7-083c-409e-8072-2c6816a83eab"/>
    <ds:schemaRef ds:uri="http://www.w3.org/XML/1998/namespace"/>
  </ds:schemaRefs>
</ds:datastoreItem>
</file>

<file path=customXml/itemProps3.xml><?xml version="1.0" encoding="utf-8"?>
<ds:datastoreItem xmlns:ds="http://schemas.openxmlformats.org/officeDocument/2006/customXml" ds:itemID="{17626434-4FE2-4F42-A085-01D2DD9F2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18ed7-083c-409e-8072-2c6816a83eab"/>
    <ds:schemaRef ds:uri="da31b520-0f67-4656-8b00-4bdec7f6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Sources des données</vt:lpstr>
      <vt:lpstr>Paramètres</vt:lpstr>
      <vt:lpstr>Parametres 2022 BT</vt:lpstr>
      <vt:lpstr>CALCUL PSU</vt:lpstr>
      <vt:lpstr>CALCUL BONUS Inclusion Handicap</vt:lpstr>
      <vt:lpstr>CALCUL BONUS Mixité Sociale</vt:lpstr>
      <vt:lpstr>CALCUL BONUS TERRITOIRE</vt:lpstr>
      <vt:lpstr>L_GroupesEAJE</vt:lpstr>
      <vt:lpstr>L_OKKO</vt:lpstr>
      <vt:lpstr>L_RaisonRedress</vt:lpstr>
      <vt:lpstr>L_TerritComp</vt:lpstr>
      <vt:lpstr>'CALCUL BONUS Inclusion Handicap'!Zone_d_impression</vt:lpstr>
      <vt:lpstr>'CALCUL BONUS Mixité Sociale'!Zone_d_impression</vt:lpstr>
      <vt:lpstr>'CALCUL BONUS TERRITOIRE'!Zone_d_impression</vt:lpstr>
      <vt:lpstr>'CALCUL PSU'!Zone_d_impression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Adeline OTON 755</dc:creator>
  <cp:lastModifiedBy>Carole BETHFORT 331</cp:lastModifiedBy>
  <cp:lastPrinted>2023-04-27T11:58:04Z</cp:lastPrinted>
  <dcterms:created xsi:type="dcterms:W3CDTF">2019-07-03T06:42:32Z</dcterms:created>
  <dcterms:modified xsi:type="dcterms:W3CDTF">2023-10-02T09:50:45Z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0x0101001498B478D2153D48BC2230EC73108FC5</vt:lpwstr>
  </property>
</Properties>
</file>